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36" windowHeight="13500"/>
  </bookViews>
  <sheets>
    <sheet name="概算表" sheetId="2" r:id="rId1"/>
  </sheets>
  <definedNames>
    <definedName name="_xlnm.Print_Titles" localSheetId="0">概算表!$1:4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<sst xmlns="http://schemas.openxmlformats.org/spreadsheetml/2006/main" count="62" uniqueCount="51">
  <si>
    <t xml:space="preserve"> 工 程 概 算 审 定 表</t>
  </si>
  <si>
    <t>工程项目：平罗县高仁乡八顷村瓜菜保鲜分拣冷链中心扩建项目</t>
  </si>
  <si>
    <t>序号</t>
  </si>
  <si>
    <t>工程及费用名称</t>
  </si>
  <si>
    <t>概算价值（万元）</t>
  </si>
  <si>
    <t>技术经济指标</t>
  </si>
  <si>
    <t xml:space="preserve"> 占投资额（%）</t>
  </si>
  <si>
    <t>建筑工程费</t>
  </si>
  <si>
    <t>安装工程费</t>
  </si>
  <si>
    <t>设备购置费</t>
  </si>
  <si>
    <t>其它费用</t>
  </si>
  <si>
    <t>合计</t>
  </si>
  <si>
    <t>单位</t>
  </si>
  <si>
    <t>数量</t>
  </si>
  <si>
    <t>单位价值</t>
  </si>
  <si>
    <t>一</t>
  </si>
  <si>
    <t>工程费用</t>
  </si>
  <si>
    <t>土方工程</t>
  </si>
  <si>
    <t>外购土方回填</t>
  </si>
  <si>
    <t>m³</t>
  </si>
  <si>
    <t>土建工程</t>
  </si>
  <si>
    <t>室外硬化</t>
  </si>
  <si>
    <t>㎡</t>
  </si>
  <si>
    <t>电气工程</t>
  </si>
  <si>
    <t>监控</t>
  </si>
  <si>
    <t>座</t>
  </si>
  <si>
    <t>分拣大棚外墙</t>
  </si>
  <si>
    <t>仓储中心</t>
  </si>
  <si>
    <t>仓储中心建筑工程</t>
  </si>
  <si>
    <t>仓储中心-电气工程</t>
  </si>
  <si>
    <t>仓储中心-消防工程安装</t>
  </si>
  <si>
    <t>m</t>
  </si>
  <si>
    <t>仓储中心-消防工程土建</t>
  </si>
  <si>
    <t>厂区道路</t>
  </si>
  <si>
    <t>道路</t>
  </si>
  <si>
    <t>二</t>
  </si>
  <si>
    <t>设计费</t>
  </si>
  <si>
    <t>工程费×1.2%</t>
  </si>
  <si>
    <t>工程监理费</t>
  </si>
  <si>
    <t>工程费×1.0%</t>
  </si>
  <si>
    <t>招标代理及交易服务费</t>
  </si>
  <si>
    <t>计价格[2002]1980号文下浮80%</t>
  </si>
  <si>
    <t>清单及指标价编制费</t>
  </si>
  <si>
    <t>工程费×4.7‰</t>
  </si>
  <si>
    <t>竣工结算编制费</t>
  </si>
  <si>
    <t>工程费×3.6‰</t>
  </si>
  <si>
    <t>林业调查报告编制费</t>
  </si>
  <si>
    <t>包干价</t>
  </si>
  <si>
    <t>三</t>
  </si>
  <si>
    <t>预备费</t>
  </si>
  <si>
    <t>（工程费+其他费用）×3%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</si>
</sst>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%"/>
    <numFmt numFmtId="179" formatCode="0_ "/>
  </numFmts>
  <fonts count="27"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2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7">
    <xf numFmtId="0" fontId="0" fillId="0" borderId="0" xfId="0" applyAlignment="1"/>
    <xf numFmtId="0" fontId="1" fillId="0" borderId="0" xfId="0" applyFont="1" applyBorder="1" applyAlignment="1"/>
    <xf numFmtId="0" fontId="2" fillId="0" borderId="0" xfId="0" applyFont="1" applyAlignment="1"/>
    <xf numFmtId="0" fontId="1" fillId="0" borderId="0" xfId="0" applyFont="1" applyAlignment="1"/>
    <xf numFmtId="0" fontId="2" fillId="0" borderId="0" xfId="0" applyFont="1" applyFill="1" applyAlignment="1"/>
    <xf numFmtId="176" fontId="1" fillId="0" borderId="0" xfId="0" applyNumberFormat="1" applyFont="1" applyBorder="1" applyAlignment="1"/>
    <xf numFmtId="176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178" fontId="2" fillId="0" borderId="5" xfId="3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10" fontId="2" fillId="0" borderId="5" xfId="3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2" fillId="0" borderId="5" xfId="3" applyNumberFormat="1" applyFont="1" applyFill="1" applyBorder="1" applyAlignment="1">
      <alignment horizontal="center" vertical="center"/>
    </xf>
    <xf numFmtId="179" fontId="5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0" fontId="1" fillId="0" borderId="0" xfId="0" applyNumberFormat="1" applyFont="1" applyAlignment="1"/>
    <xf numFmtId="179" fontId="4" fillId="0" borderId="5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9" fontId="2" fillId="0" borderId="5" xfId="3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77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77" fontId="1" fillId="0" borderId="0" xfId="0" applyNumberFormat="1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zoomScale="70" zoomScaleNormal="70" workbookViewId="0">
      <selection activeCell="H7" sqref="H7"/>
    </sheetView>
  </sheetViews>
  <sheetFormatPr defaultColWidth="9" defaultRowHeight="15.6"/>
  <cols>
    <col min="1" max="1" width="7.125" style="7" customWidth="1"/>
    <col min="2" max="2" width="20.875" style="8" customWidth="1"/>
    <col min="3" max="7" width="11.625" style="7" customWidth="1"/>
    <col min="8" max="8" width="5.5" style="7" customWidth="1"/>
    <col min="9" max="10" width="11.625" style="7" customWidth="1"/>
    <col min="11" max="11" width="11.375" style="8" customWidth="1"/>
    <col min="12" max="12" width="12.625" style="8"/>
    <col min="13" max="16384" width="9" style="8"/>
  </cols>
  <sheetData>
    <row r="1" s="1" customFormat="1" ht="39.95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27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95" customHeight="1" spans="1:11">
      <c r="A3" s="11" t="s">
        <v>2</v>
      </c>
      <c r="B3" s="11" t="s">
        <v>3</v>
      </c>
      <c r="C3" s="12" t="s">
        <v>4</v>
      </c>
      <c r="D3" s="13"/>
      <c r="E3" s="13"/>
      <c r="F3" s="13"/>
      <c r="G3" s="14"/>
      <c r="H3" s="15" t="s">
        <v>5</v>
      </c>
      <c r="I3" s="15"/>
      <c r="J3" s="15"/>
      <c r="K3" s="16" t="s">
        <v>6</v>
      </c>
    </row>
    <row r="4" ht="30" customHeight="1" spans="1:11">
      <c r="A4" s="17"/>
      <c r="B4" s="17"/>
      <c r="C4" s="15" t="s">
        <v>7</v>
      </c>
      <c r="D4" s="15" t="s">
        <v>8</v>
      </c>
      <c r="E4" s="15" t="s">
        <v>9</v>
      </c>
      <c r="F4" s="15" t="s">
        <v>10</v>
      </c>
      <c r="G4" s="15" t="s">
        <v>11</v>
      </c>
      <c r="H4" s="15" t="s">
        <v>12</v>
      </c>
      <c r="I4" s="15" t="s">
        <v>13</v>
      </c>
      <c r="J4" s="15" t="s">
        <v>14</v>
      </c>
      <c r="K4" s="18"/>
    </row>
    <row r="5" s="2" customFormat="1" ht="28" customHeight="1" spans="1:11">
      <c r="A5" s="19" t="s">
        <v>15</v>
      </c>
      <c r="B5" s="19" t="s">
        <v>16</v>
      </c>
      <c r="C5" s="20">
        <f>C6+C8+C10+C12+C14+C19</f>
        <v>274.0380103</v>
      </c>
      <c r="D5" s="20">
        <f>D6+D8+D10+D12+D14+D19</f>
        <v>15.879153</v>
      </c>
      <c r="E5" s="20"/>
      <c r="F5" s="20"/>
      <c r="G5" s="20">
        <f t="shared" ref="G5:G20" si="0">SUM(C5:F5)</f>
        <v>289.9171633</v>
      </c>
      <c r="H5" s="15"/>
      <c r="I5" s="15"/>
      <c r="J5" s="21"/>
      <c r="K5" s="22">
        <f>G5/G29</f>
        <v>0.923142560501449</v>
      </c>
    </row>
    <row r="6" s="2" customFormat="1" ht="28" customHeight="1" spans="1:11">
      <c r="A6" s="19">
        <v>1</v>
      </c>
      <c r="B6" s="19" t="s">
        <v>17</v>
      </c>
      <c r="C6" s="23">
        <f>C7</f>
        <v>28.8960744</v>
      </c>
      <c r="D6" s="21"/>
      <c r="E6" s="21"/>
      <c r="F6" s="21"/>
      <c r="G6" s="24">
        <f t="shared" si="0"/>
        <v>28.8960744</v>
      </c>
      <c r="H6" s="15"/>
      <c r="I6" s="15"/>
      <c r="J6" s="21"/>
      <c r="K6" s="25"/>
    </row>
    <row r="7" ht="28" customHeight="1" spans="1:11">
      <c r="A7" s="26">
        <v>1.1</v>
      </c>
      <c r="B7" s="26" t="s">
        <v>18</v>
      </c>
      <c r="C7" s="24">
        <f>I7*J7/10000</f>
        <v>28.8960744</v>
      </c>
      <c r="D7" s="24"/>
      <c r="E7" s="24"/>
      <c r="F7" s="24"/>
      <c r="G7" s="24">
        <f t="shared" si="0"/>
        <v>28.8960744</v>
      </c>
      <c r="H7" s="27" t="s">
        <v>19</v>
      </c>
      <c r="I7" s="24">
        <v>16568.85</v>
      </c>
      <c r="J7" s="24">
        <v>17.44</v>
      </c>
      <c r="K7" s="28"/>
    </row>
    <row r="8" ht="28" customHeight="1" spans="1:11">
      <c r="A8" s="29">
        <v>2</v>
      </c>
      <c r="B8" s="29" t="s">
        <v>20</v>
      </c>
      <c r="C8" s="24">
        <f>C9</f>
        <v>76.637115</v>
      </c>
      <c r="D8" s="24"/>
      <c r="E8" s="24"/>
      <c r="F8" s="24"/>
      <c r="G8" s="24">
        <f t="shared" si="0"/>
        <v>76.637115</v>
      </c>
      <c r="H8" s="27"/>
      <c r="I8" s="27"/>
      <c r="J8" s="24"/>
      <c r="K8" s="28"/>
    </row>
    <row r="9" ht="28" customHeight="1" spans="1:11">
      <c r="A9" s="26">
        <v>2.1</v>
      </c>
      <c r="B9" s="26" t="s">
        <v>21</v>
      </c>
      <c r="C9" s="24">
        <f>I9*J9/10000</f>
        <v>76.637115</v>
      </c>
      <c r="D9" s="24"/>
      <c r="E9" s="24"/>
      <c r="F9" s="24"/>
      <c r="G9" s="24">
        <f t="shared" si="0"/>
        <v>76.637115</v>
      </c>
      <c r="H9" s="27" t="s">
        <v>22</v>
      </c>
      <c r="I9" s="27">
        <v>6165</v>
      </c>
      <c r="J9" s="24">
        <v>124.31</v>
      </c>
      <c r="K9" s="28"/>
    </row>
    <row r="10" s="3" customFormat="1" ht="28" customHeight="1" spans="1:11">
      <c r="A10" s="29">
        <v>3</v>
      </c>
      <c r="B10" s="29" t="s">
        <v>23</v>
      </c>
      <c r="C10" s="24"/>
      <c r="D10" s="24">
        <f>D11</f>
        <v>8.8025</v>
      </c>
      <c r="E10" s="24"/>
      <c r="F10" s="24"/>
      <c r="G10" s="24">
        <f t="shared" si="0"/>
        <v>8.8025</v>
      </c>
      <c r="H10" s="27"/>
      <c r="I10" s="27"/>
      <c r="J10" s="24"/>
      <c r="K10" s="28"/>
    </row>
    <row r="11" s="3" customFormat="1" ht="28" customHeight="1" spans="1:11">
      <c r="A11" s="26">
        <v>3.1</v>
      </c>
      <c r="B11" s="26" t="s">
        <v>24</v>
      </c>
      <c r="C11" s="24"/>
      <c r="D11" s="24">
        <f>I11*J11/10000</f>
        <v>8.8025</v>
      </c>
      <c r="E11" s="24"/>
      <c r="F11" s="24"/>
      <c r="G11" s="24">
        <f t="shared" si="0"/>
        <v>8.8025</v>
      </c>
      <c r="H11" s="27" t="s">
        <v>25</v>
      </c>
      <c r="I11" s="27">
        <v>14</v>
      </c>
      <c r="J11" s="24">
        <v>6287.5</v>
      </c>
      <c r="K11" s="28"/>
    </row>
    <row r="12" s="3" customFormat="1" ht="28" customHeight="1" spans="1:11">
      <c r="A12" s="29">
        <v>4</v>
      </c>
      <c r="B12" s="29" t="s">
        <v>26</v>
      </c>
      <c r="C12" s="20">
        <f>I12*J12/10000</f>
        <v>40.22784</v>
      </c>
      <c r="D12" s="20"/>
      <c r="E12" s="20"/>
      <c r="F12" s="20"/>
      <c r="G12" s="20">
        <f t="shared" si="0"/>
        <v>40.22784</v>
      </c>
      <c r="H12" s="30" t="s">
        <v>22</v>
      </c>
      <c r="I12" s="30">
        <v>1728</v>
      </c>
      <c r="J12" s="20">
        <f>J13</f>
        <v>232.8</v>
      </c>
      <c r="K12" s="28"/>
    </row>
    <row r="13" s="3" customFormat="1" ht="28" customHeight="1" spans="1:11">
      <c r="A13" s="26">
        <v>4.1</v>
      </c>
      <c r="B13" s="26" t="s">
        <v>26</v>
      </c>
      <c r="C13" s="24">
        <f t="shared" ref="C13:D20" si="1">I13*J13/10000</f>
        <v>40.22784</v>
      </c>
      <c r="D13" s="24"/>
      <c r="E13" s="24"/>
      <c r="F13" s="24"/>
      <c r="G13" s="24">
        <f t="shared" si="0"/>
        <v>40.22784</v>
      </c>
      <c r="H13" s="27" t="s">
        <v>22</v>
      </c>
      <c r="I13" s="27">
        <f>I12</f>
        <v>1728</v>
      </c>
      <c r="J13" s="24">
        <v>232.8</v>
      </c>
      <c r="K13" s="28"/>
    </row>
    <row r="14" s="3" customFormat="1" ht="28" customHeight="1" spans="1:11">
      <c r="A14" s="29">
        <v>5</v>
      </c>
      <c r="B14" s="29" t="s">
        <v>27</v>
      </c>
      <c r="C14" s="20">
        <f>C15+C16+C18+C17</f>
        <v>95.848335</v>
      </c>
      <c r="D14" s="20">
        <f>D15+D16+D18+D17</f>
        <v>7.076653</v>
      </c>
      <c r="E14" s="20"/>
      <c r="F14" s="20"/>
      <c r="G14" s="20">
        <f t="shared" si="0"/>
        <v>102.924988</v>
      </c>
      <c r="H14" s="30" t="s">
        <v>22</v>
      </c>
      <c r="I14" s="31">
        <v>600</v>
      </c>
      <c r="J14" s="20">
        <v>1687.15</v>
      </c>
      <c r="K14" s="28"/>
    </row>
    <row r="15" s="3" customFormat="1" ht="28" customHeight="1" spans="1:11">
      <c r="A15" s="26">
        <v>5.1</v>
      </c>
      <c r="B15" s="26" t="s">
        <v>28</v>
      </c>
      <c r="C15" s="24">
        <f t="shared" si="1"/>
        <v>95.0076</v>
      </c>
      <c r="D15" s="24"/>
      <c r="E15" s="24"/>
      <c r="F15" s="24"/>
      <c r="G15" s="24">
        <f t="shared" si="0"/>
        <v>95.0076</v>
      </c>
      <c r="H15" s="27" t="s">
        <v>22</v>
      </c>
      <c r="I15" s="27">
        <v>600</v>
      </c>
      <c r="J15" s="24">
        <v>1583.46</v>
      </c>
      <c r="K15" s="28"/>
    </row>
    <row r="16" s="3" customFormat="1" ht="28" customHeight="1" spans="1:11">
      <c r="A16" s="26">
        <v>5.2</v>
      </c>
      <c r="B16" s="26" t="s">
        <v>29</v>
      </c>
      <c r="C16" s="24"/>
      <c r="D16" s="24">
        <f>I16*J16/10000</f>
        <v>6.2214</v>
      </c>
      <c r="E16" s="24"/>
      <c r="F16" s="24"/>
      <c r="G16" s="24">
        <f t="shared" si="0"/>
        <v>6.2214</v>
      </c>
      <c r="H16" s="27" t="s">
        <v>22</v>
      </c>
      <c r="I16" s="27">
        <v>600</v>
      </c>
      <c r="J16" s="24">
        <v>103.69</v>
      </c>
      <c r="K16" s="28"/>
    </row>
    <row r="17" s="3" customFormat="1" ht="28" customHeight="1" spans="1:13">
      <c r="A17" s="26">
        <v>5.3</v>
      </c>
      <c r="B17" s="26" t="s">
        <v>30</v>
      </c>
      <c r="C17" s="24"/>
      <c r="D17" s="24">
        <f>I17*J17/10000</f>
        <v>0.855253</v>
      </c>
      <c r="E17" s="24"/>
      <c r="F17" s="24"/>
      <c r="G17" s="24">
        <f t="shared" si="0"/>
        <v>0.855253</v>
      </c>
      <c r="H17" s="27" t="s">
        <v>31</v>
      </c>
      <c r="I17" s="27">
        <v>119</v>
      </c>
      <c r="J17" s="24">
        <v>71.87</v>
      </c>
      <c r="K17" s="28"/>
    </row>
    <row r="18" s="3" customFormat="1" ht="28" customHeight="1" spans="1:13">
      <c r="A18" s="26">
        <v>5.4</v>
      </c>
      <c r="B18" s="26" t="s">
        <v>32</v>
      </c>
      <c r="C18" s="24">
        <f t="shared" si="1"/>
        <v>0.840735</v>
      </c>
      <c r="D18" s="24"/>
      <c r="E18" s="24"/>
      <c r="F18" s="24"/>
      <c r="G18" s="24">
        <f t="shared" si="0"/>
        <v>0.840735</v>
      </c>
      <c r="H18" s="27" t="s">
        <v>31</v>
      </c>
      <c r="I18" s="27">
        <v>119</v>
      </c>
      <c r="J18" s="24">
        <v>70.65</v>
      </c>
      <c r="K18" s="28"/>
    </row>
    <row r="19" s="3" customFormat="1" ht="28" customHeight="1" spans="1:13">
      <c r="A19" s="29">
        <v>6</v>
      </c>
      <c r="B19" s="29" t="s">
        <v>33</v>
      </c>
      <c r="C19" s="20">
        <f t="shared" si="1"/>
        <v>32.4286459</v>
      </c>
      <c r="D19" s="20"/>
      <c r="E19" s="20"/>
      <c r="F19" s="20"/>
      <c r="G19" s="20">
        <f t="shared" si="0"/>
        <v>32.4286459</v>
      </c>
      <c r="H19" s="30" t="s">
        <v>22</v>
      </c>
      <c r="I19" s="30">
        <v>2442.1</v>
      </c>
      <c r="J19" s="20">
        <f>J20</f>
        <v>132.79</v>
      </c>
      <c r="K19" s="28"/>
    </row>
    <row r="20" s="3" customFormat="1" ht="28" customHeight="1" spans="1:13">
      <c r="A20" s="26">
        <v>6.1</v>
      </c>
      <c r="B20" s="26" t="s">
        <v>34</v>
      </c>
      <c r="C20" s="24">
        <f t="shared" si="1"/>
        <v>32.4286459</v>
      </c>
      <c r="D20" s="24"/>
      <c r="E20" s="24"/>
      <c r="F20" s="24"/>
      <c r="G20" s="24">
        <f t="shared" si="0"/>
        <v>32.4286459</v>
      </c>
      <c r="H20" s="27" t="s">
        <v>22</v>
      </c>
      <c r="I20" s="27">
        <f>I19</f>
        <v>2442.1</v>
      </c>
      <c r="J20" s="24">
        <v>132.79</v>
      </c>
      <c r="K20" s="28"/>
    </row>
    <row r="21" s="4" customFormat="1" ht="28" customHeight="1" spans="1:13">
      <c r="A21" s="32" t="s">
        <v>35</v>
      </c>
      <c r="B21" s="32" t="s">
        <v>10</v>
      </c>
      <c r="C21" s="33"/>
      <c r="D21" s="34"/>
      <c r="E21" s="30"/>
      <c r="F21" s="32">
        <f>SUM(F22:F27)</f>
        <v>14.9874320623</v>
      </c>
      <c r="G21" s="32">
        <f>SUM(G22:G27)</f>
        <v>14.9874320623</v>
      </c>
      <c r="H21" s="35"/>
      <c r="I21" s="35"/>
      <c r="J21" s="35"/>
      <c r="K21" s="36">
        <f>G21/G29</f>
        <v>0.0477223778401019</v>
      </c>
    </row>
    <row r="22" s="5" customFormat="1" ht="28" customHeight="1" spans="1:13">
      <c r="A22" s="37">
        <v>1</v>
      </c>
      <c r="B22" s="35" t="s">
        <v>36</v>
      </c>
      <c r="C22" s="23"/>
      <c r="D22" s="38"/>
      <c r="E22" s="27"/>
      <c r="F22" s="35">
        <f>G5*1.2%</f>
        <v>3.4790059596</v>
      </c>
      <c r="G22" s="35">
        <f>F22</f>
        <v>3.4790059596</v>
      </c>
      <c r="H22" s="35" t="s">
        <v>37</v>
      </c>
      <c r="I22" s="35"/>
      <c r="J22" s="35"/>
      <c r="K22" s="39"/>
    </row>
    <row r="23" s="6" customFormat="1" ht="28" customHeight="1" spans="1:13">
      <c r="A23" s="37">
        <v>2</v>
      </c>
      <c r="B23" s="35" t="s">
        <v>38</v>
      </c>
      <c r="C23" s="40"/>
      <c r="D23" s="41"/>
      <c r="E23" s="41"/>
      <c r="F23" s="35">
        <f>G5*1%</f>
        <v>2.899171633</v>
      </c>
      <c r="G23" s="35">
        <f>F23</f>
        <v>2.899171633</v>
      </c>
      <c r="H23" s="35" t="s">
        <v>39</v>
      </c>
      <c r="I23" s="35"/>
      <c r="J23" s="35"/>
      <c r="K23" s="39"/>
    </row>
    <row r="24" s="6" customFormat="1" ht="28" customHeight="1" spans="1:13">
      <c r="A24" s="37">
        <v>3</v>
      </c>
      <c r="B24" s="35" t="s">
        <v>40</v>
      </c>
      <c r="C24" s="23"/>
      <c r="D24" s="38"/>
      <c r="E24" s="38"/>
      <c r="F24" s="35">
        <v>2</v>
      </c>
      <c r="G24" s="35">
        <f t="shared" ref="G24:G28" si="2">F24</f>
        <v>2</v>
      </c>
      <c r="H24" s="35" t="s">
        <v>41</v>
      </c>
      <c r="I24" s="35"/>
      <c r="J24" s="35"/>
      <c r="K24" s="39"/>
    </row>
    <row r="25" ht="28" customHeight="1" spans="1:13">
      <c r="A25" s="37">
        <v>4</v>
      </c>
      <c r="B25" s="35" t="s">
        <v>42</v>
      </c>
      <c r="C25" s="23"/>
      <c r="D25" s="38"/>
      <c r="E25" s="38"/>
      <c r="F25" s="35">
        <f>G5*5.4/1000</f>
        <v>1.56555268182</v>
      </c>
      <c r="G25" s="35">
        <f t="shared" si="2"/>
        <v>1.56555268182</v>
      </c>
      <c r="H25" s="35" t="s">
        <v>43</v>
      </c>
      <c r="I25" s="35"/>
      <c r="J25" s="35"/>
      <c r="K25" s="28"/>
      <c r="M25" s="42"/>
    </row>
    <row r="26" ht="28" customHeight="1" spans="1:13">
      <c r="A26" s="37">
        <v>5</v>
      </c>
      <c r="B26" s="35" t="s">
        <v>44</v>
      </c>
      <c r="C26" s="23"/>
      <c r="D26" s="38"/>
      <c r="E26" s="38"/>
      <c r="F26" s="35">
        <f>G5*3.6/1000</f>
        <v>1.04370178788</v>
      </c>
      <c r="G26" s="35">
        <f t="shared" si="2"/>
        <v>1.04370178788</v>
      </c>
      <c r="H26" s="35" t="s">
        <v>45</v>
      </c>
      <c r="I26" s="35"/>
      <c r="J26" s="35"/>
      <c r="K26" s="28"/>
      <c r="M26" s="42"/>
    </row>
    <row r="27" ht="28" customHeight="1" spans="1:13">
      <c r="A27" s="37">
        <v>6</v>
      </c>
      <c r="B27" s="35" t="s">
        <v>46</v>
      </c>
      <c r="C27" s="40"/>
      <c r="D27" s="41"/>
      <c r="E27" s="41"/>
      <c r="F27" s="35">
        <v>4</v>
      </c>
      <c r="G27" s="35">
        <f t="shared" si="2"/>
        <v>4</v>
      </c>
      <c r="H27" s="35" t="s">
        <v>47</v>
      </c>
      <c r="I27" s="35"/>
      <c r="J27" s="35"/>
      <c r="K27" s="28"/>
      <c r="M27" s="42"/>
    </row>
    <row r="28" ht="28" customHeight="1" spans="1:13">
      <c r="A28" s="43" t="s">
        <v>48</v>
      </c>
      <c r="B28" s="32" t="s">
        <v>49</v>
      </c>
      <c r="C28" s="21"/>
      <c r="D28" s="15"/>
      <c r="E28" s="15"/>
      <c r="F28" s="32">
        <v>9.14</v>
      </c>
      <c r="G28" s="32">
        <v>9.14</v>
      </c>
      <c r="H28" s="32" t="s">
        <v>50</v>
      </c>
      <c r="I28" s="32"/>
      <c r="J28" s="32"/>
      <c r="K28" s="22">
        <f>G28/G29</f>
        <v>0.0291032200610085</v>
      </c>
      <c r="M28" s="42"/>
    </row>
    <row r="29" ht="28" customHeight="1" spans="1:13">
      <c r="A29" s="35"/>
      <c r="B29" s="32" t="s">
        <v>11</v>
      </c>
      <c r="C29" s="32">
        <f>C5+C21+C28</f>
        <v>274.0380103</v>
      </c>
      <c r="D29" s="32">
        <f>D5+D21+D28</f>
        <v>15.879153</v>
      </c>
      <c r="E29" s="32"/>
      <c r="F29" s="32">
        <f>F5+F21+F28</f>
        <v>24.1274320623</v>
      </c>
      <c r="G29" s="32">
        <f>G5+G21+G28+0.01</f>
        <v>314.0545953623</v>
      </c>
      <c r="H29" s="44"/>
      <c r="I29" s="45"/>
      <c r="J29" s="46"/>
      <c r="K29" s="47">
        <f>K5+K21+K28</f>
        <v>0.999968158402559</v>
      </c>
    </row>
    <row r="30" ht="24.95" customHeight="1" spans="1:13">
      <c r="A30" s="48"/>
      <c r="B30" s="49"/>
      <c r="C30" s="50"/>
      <c r="D30" s="48"/>
      <c r="E30" s="48"/>
      <c r="F30" s="50"/>
      <c r="G30" s="50"/>
      <c r="H30" s="51"/>
      <c r="I30" s="48"/>
      <c r="J30" s="48"/>
      <c r="K30" s="52"/>
    </row>
    <row r="31" ht="24.95" customHeight="1" spans="1:13">
      <c r="A31" s="53"/>
      <c r="B31" s="54"/>
      <c r="C31" s="55"/>
      <c r="D31" s="53"/>
      <c r="E31" s="53"/>
      <c r="F31" s="55"/>
      <c r="G31" s="55"/>
      <c r="H31" s="56"/>
      <c r="I31" s="53"/>
      <c r="J31" s="53"/>
    </row>
    <row r="32" ht="24.95" customHeight="1" spans="1:13">
      <c r="A32" s="53"/>
      <c r="B32" s="54"/>
      <c r="C32" s="55"/>
      <c r="D32" s="53"/>
      <c r="E32" s="53"/>
      <c r="F32" s="55"/>
      <c r="G32" s="55"/>
      <c r="H32" s="56"/>
      <c r="I32" s="53"/>
      <c r="J32" s="53"/>
    </row>
    <row r="33" ht="24.95" customHeight="1" spans="1:10">
      <c r="A33" s="53"/>
      <c r="B33" s="54"/>
      <c r="C33" s="55"/>
      <c r="D33" s="53"/>
      <c r="E33" s="53"/>
      <c r="F33" s="55"/>
      <c r="G33" s="55"/>
      <c r="H33" s="56"/>
      <c r="I33" s="53"/>
      <c r="J33" s="53"/>
    </row>
    <row r="34" ht="24.95" customHeight="1" spans="1:10">
      <c r="A34" s="53"/>
      <c r="B34" s="54"/>
      <c r="C34" s="55"/>
      <c r="D34" s="53"/>
      <c r="E34" s="53"/>
      <c r="F34" s="55"/>
      <c r="G34" s="55"/>
      <c r="H34" s="56"/>
      <c r="I34" s="53"/>
      <c r="J34" s="53"/>
    </row>
    <row r="35" ht="24.95" customHeight="1" spans="1:10">
      <c r="A35" s="53"/>
      <c r="B35" s="54"/>
      <c r="C35" s="55"/>
      <c r="D35" s="53"/>
      <c r="E35" s="53"/>
      <c r="F35" s="55"/>
      <c r="G35" s="55"/>
      <c r="H35" s="56"/>
      <c r="I35" s="53"/>
      <c r="J35" s="53"/>
    </row>
    <row r="36" ht="24.95" customHeight="1" spans="1:10">
      <c r="A36" s="53"/>
      <c r="B36" s="54"/>
      <c r="C36" s="55"/>
      <c r="D36" s="53"/>
      <c r="E36" s="53"/>
      <c r="F36" s="55"/>
      <c r="G36" s="55"/>
      <c r="H36" s="56"/>
      <c r="I36" s="53"/>
      <c r="J36" s="53"/>
    </row>
    <row r="37" ht="24.95" customHeight="1" spans="1:10">
      <c r="A37" s="53"/>
      <c r="B37" s="54"/>
      <c r="C37" s="55"/>
      <c r="D37" s="53"/>
      <c r="E37" s="53"/>
      <c r="F37" s="55"/>
      <c r="G37" s="55"/>
      <c r="H37" s="56"/>
      <c r="I37" s="53"/>
      <c r="J37" s="53"/>
    </row>
    <row r="38" ht="24.95" customHeight="1" spans="1:10">
      <c r="A38" s="53"/>
      <c r="B38" s="54"/>
      <c r="C38" s="55"/>
      <c r="D38" s="53"/>
      <c r="E38" s="53"/>
      <c r="F38" s="55"/>
      <c r="G38" s="55"/>
      <c r="H38" s="56"/>
      <c r="I38" s="53"/>
      <c r="J38" s="53"/>
    </row>
    <row r="39" ht="24.95" customHeight="1" spans="1:10">
      <c r="A39" s="53"/>
      <c r="B39" s="54"/>
      <c r="C39" s="55"/>
      <c r="D39" s="53"/>
      <c r="E39" s="53"/>
      <c r="F39" s="55"/>
      <c r="G39" s="55"/>
      <c r="H39" s="56"/>
      <c r="I39" s="53"/>
      <c r="J39" s="53"/>
    </row>
    <row r="40" ht="24.95" customHeight="1" spans="1:10">
      <c r="A40" s="53"/>
      <c r="B40" s="54"/>
      <c r="C40" s="55"/>
      <c r="D40" s="53"/>
      <c r="E40" s="53"/>
      <c r="F40" s="55"/>
      <c r="G40" s="55"/>
      <c r="H40" s="56"/>
      <c r="I40" s="53"/>
      <c r="J40" s="53"/>
    </row>
    <row r="41" ht="24.95" customHeight="1" spans="1:10">
      <c r="A41" s="53"/>
      <c r="B41" s="54"/>
      <c r="C41" s="55"/>
      <c r="D41" s="53"/>
      <c r="E41" s="53"/>
      <c r="F41" s="55"/>
      <c r="G41" s="55"/>
      <c r="H41" s="56"/>
      <c r="I41" s="53"/>
      <c r="J41" s="53"/>
    </row>
  </sheetData>
  <mergeCells count="15">
    <mergeCell ref="A1:K1"/>
    <mergeCell ref="A2:K2"/>
    <mergeCell ref="C3:G3"/>
    <mergeCell ref="H3:J3"/>
    <mergeCell ref="H22:J22"/>
    <mergeCell ref="H23:J23"/>
    <mergeCell ref="H24:J24"/>
    <mergeCell ref="H25:J25"/>
    <mergeCell ref="H26:J26"/>
    <mergeCell ref="H27:J27"/>
    <mergeCell ref="H28:J28"/>
    <mergeCell ref="H29:J29"/>
    <mergeCell ref="A3:A4"/>
    <mergeCell ref="B3:B4"/>
    <mergeCell ref="K3:K4"/>
  </mergeCells>
  <printOptions horizontalCentered="1" verticalCentered="1"/>
  <pageMargins left="0.55" right="0.55" top="0.590277777777778" bottom="0.590277777777778" header="0" footer="0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</dc:creator>
  <cp:lastModifiedBy>T-转瞬即逝</cp:lastModifiedBy>
  <dcterms:created xsi:type="dcterms:W3CDTF">2006-04-30T18:59:00Z</dcterms:created>
  <cp:lastPrinted>2015-05-11T10:21:00Z</cp:lastPrinted>
  <dcterms:modified xsi:type="dcterms:W3CDTF">2026-05-07T02:37:53Z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EB0E3794E0BD46B9AB55655A451CBD36_13</vt:lpwstr>
  </property>
  <property fmtid="{D5CDD505-2E9C-101B-9397-08002B2CF9AE}" pid="4" name="CalculationRule">
    <vt:i4>0</vt:i4>
  </property>
</Properties>
</file>