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36" windowHeight="13500"/>
  </bookViews>
  <sheets>
    <sheet name="概算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<sst xmlns="http://schemas.openxmlformats.org/spreadsheetml/2006/main" count="74" uniqueCount="53">
  <si>
    <t>工 程 概 算 审 定 表</t>
  </si>
  <si>
    <t>工程名称：灵沙乡肉牛养殖园区基础设施建设项目(四期)</t>
  </si>
  <si>
    <t>序
号</t>
  </si>
  <si>
    <t>项目名称</t>
  </si>
  <si>
    <t>概算价值（万元）</t>
  </si>
  <si>
    <t>技术经济指标（元）</t>
  </si>
  <si>
    <t>占投
资额    （%）</t>
  </si>
  <si>
    <t>建安工程费</t>
  </si>
  <si>
    <t>其他费用</t>
  </si>
  <si>
    <t>预备费</t>
  </si>
  <si>
    <t>合计</t>
  </si>
  <si>
    <t>单位</t>
  </si>
  <si>
    <t>数量</t>
  </si>
  <si>
    <t>单位价值</t>
  </si>
  <si>
    <t>一</t>
  </si>
  <si>
    <t>工程费用</t>
  </si>
  <si>
    <t>新建金属围网</t>
  </si>
  <si>
    <t>m</t>
  </si>
  <si>
    <t>防疫沟整治（上口30，下口25，深4.5米）</t>
  </si>
  <si>
    <t>尾水处理</t>
  </si>
  <si>
    <t>座</t>
  </si>
  <si>
    <t>DN1.0*6米管涵</t>
  </si>
  <si>
    <t>防疫沟整治</t>
  </si>
  <si>
    <t>土方开挖(含边坡整修)</t>
  </si>
  <si>
    <r>
      <t>m</t>
    </r>
    <r>
      <rPr>
        <sz val="11"/>
        <rFont val="宋体"/>
        <charset val="134"/>
        <scheme val="minor"/>
      </rPr>
      <t>³</t>
    </r>
  </si>
  <si>
    <t>土方回填</t>
  </si>
  <si>
    <t>余方弃置</t>
  </si>
  <si>
    <t>3*8米桥涵</t>
  </si>
  <si>
    <t>5*8米桥涵</t>
  </si>
  <si>
    <t>6*5米桥涵</t>
  </si>
  <si>
    <t>现有桥拆除</t>
  </si>
  <si>
    <t>渡槽</t>
  </si>
  <si>
    <t>砂夹石道路铺装（含路基）</t>
  </si>
  <si>
    <t>㎡</t>
  </si>
  <si>
    <t>安全警示牌（600*900）</t>
  </si>
  <si>
    <t>个</t>
  </si>
  <si>
    <t>闸门（含护坡及挡墙）</t>
  </si>
  <si>
    <t>泵站（含2台自吸泵）</t>
  </si>
  <si>
    <t>过路管道及连接管</t>
  </si>
  <si>
    <t>项</t>
  </si>
  <si>
    <t>砂夹石道路铺装（不含路基）</t>
  </si>
  <si>
    <t>二</t>
  </si>
  <si>
    <t>设计费</t>
  </si>
  <si>
    <t>控制价编审费</t>
  </si>
  <si>
    <t>工程监理费</t>
  </si>
  <si>
    <t>竣工结算审核费</t>
  </si>
  <si>
    <t>招标代理费</t>
  </si>
  <si>
    <t>检验试验费</t>
  </si>
  <si>
    <t>建设单位管理费</t>
  </si>
  <si>
    <t>市场价</t>
  </si>
  <si>
    <t>三</t>
  </si>
  <si>
    <t>预备费3%</t>
  </si>
  <si>
    <t>总投资（一）+（二）+（三）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</si>
</sst>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5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2" fillId="0" borderId="0" xfId="0" applyFont="1" applyFill="1" applyBorder="1" applyAlignment="1"/>
    <xf numFmtId="176" fontId="3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76" fontId="1" fillId="0" borderId="0" xfId="0" applyNumberFormat="1" applyFont="1" applyFill="1" applyBorder="1" applyAlignment="1"/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vertical="center" wrapText="1"/>
    </xf>
    <xf numFmtId="0" fontId="5" fillId="0" borderId="4" xfId="0" applyNumberFormat="1" applyFont="1" applyFill="1" applyBorder="1" applyAlignment="1">
      <alignment vertical="center" wrapText="1"/>
    </xf>
    <xf numFmtId="0" fontId="5" fillId="0" borderId="5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8" fontId="8" fillId="0" borderId="8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8" fontId="8" fillId="0" borderId="9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8" fontId="8" fillId="0" borderId="10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left" vertical="center" wrapText="1"/>
    </xf>
    <xf numFmtId="177" fontId="12" fillId="0" borderId="11" xfId="0" applyNumberFormat="1" applyFont="1" applyFill="1" applyBorder="1" applyAlignment="1">
      <alignment horizontal="center" vertical="center" wrapText="1"/>
    </xf>
    <xf numFmtId="177" fontId="6" fillId="0" borderId="11" xfId="0" applyNumberFormat="1" applyFont="1" applyFill="1" applyBorder="1" applyAlignment="1">
      <alignment horizontal="center" vertical="center" wrapText="1"/>
    </xf>
    <xf numFmtId="178" fontId="6" fillId="0" borderId="1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workbookViewId="0">
      <selection activeCell="A3" sqref="A3:J3"/>
    </sheetView>
  </sheetViews>
  <sheetFormatPr defaultColWidth="10" defaultRowHeight="15.6"/>
  <cols>
    <col min="1" max="1" width="5.97222222222222" style="1" customWidth="1"/>
    <col min="2" max="2" width="27.1111111111111" style="6" customWidth="1"/>
    <col min="3" max="3" width="11.0185185185185" style="1" customWidth="1"/>
    <col min="4" max="4" width="8.47222222222222" style="1" customWidth="1"/>
    <col min="5" max="5" width="8.19444444444444" style="1" customWidth="1"/>
    <col min="6" max="6" width="9.16666666666667" style="1" customWidth="1"/>
    <col min="7" max="7" width="5.13888888888889" style="1" customWidth="1"/>
    <col min="8" max="8" width="10.4166666666667" style="7" customWidth="1"/>
    <col min="9" max="9" width="10.8333333333333" style="1" customWidth="1"/>
    <col min="10" max="10" width="11.8703703703704" style="1" customWidth="1"/>
    <col min="11" max="11" width="5.38888888888889" style="1" customWidth="1"/>
    <col min="12" max="13" width="10" style="1"/>
    <col min="14" max="14" width="11.5277777777778" style="1"/>
    <col min="15" max="16384" width="10" style="1"/>
  </cols>
  <sheetData>
    <row r="1" s="1" customFormat="1" ht="17" customHeight="1" spans="1:10">
      <c r="A1" s="8" t="s">
        <v>0</v>
      </c>
      <c r="B1" s="9"/>
      <c r="C1" s="8"/>
      <c r="D1" s="8"/>
      <c r="E1" s="8"/>
      <c r="F1" s="8"/>
      <c r="G1" s="8"/>
      <c r="H1" s="10"/>
      <c r="I1" s="8"/>
      <c r="J1" s="11"/>
    </row>
    <row r="2" s="1" customFormat="1" ht="17" customHeight="1" spans="1:10">
      <c r="A2" s="8"/>
      <c r="B2" s="9"/>
      <c r="C2" s="8"/>
      <c r="D2" s="8"/>
      <c r="E2" s="8"/>
      <c r="F2" s="8"/>
      <c r="G2" s="8"/>
      <c r="H2" s="10"/>
      <c r="I2" s="8"/>
      <c r="J2" s="11"/>
    </row>
    <row r="3" s="1" customFormat="1" ht="20" customHeight="1" spans="1:10">
      <c r="A3" s="12" t="s">
        <v>1</v>
      </c>
      <c r="B3" s="13"/>
      <c r="C3" s="13"/>
      <c r="D3" s="13"/>
      <c r="E3" s="13"/>
      <c r="F3" s="13"/>
      <c r="G3" s="13"/>
      <c r="H3" s="13"/>
      <c r="I3" s="13"/>
      <c r="J3" s="14"/>
    </row>
    <row r="4" s="2" customFormat="1" ht="21" customHeight="1" spans="1:10">
      <c r="A4" s="15" t="s">
        <v>2</v>
      </c>
      <c r="B4" s="16" t="s">
        <v>3</v>
      </c>
      <c r="C4" s="17" t="s">
        <v>4</v>
      </c>
      <c r="D4" s="18"/>
      <c r="E4" s="18"/>
      <c r="F4" s="19"/>
      <c r="G4" s="20" t="s">
        <v>5</v>
      </c>
      <c r="H4" s="21"/>
      <c r="I4" s="20"/>
      <c r="J4" s="22" t="s">
        <v>6</v>
      </c>
    </row>
    <row r="5" s="2" customFormat="1" ht="17" customHeight="1" spans="1:10">
      <c r="A5" s="15"/>
      <c r="B5" s="16"/>
      <c r="C5" s="15" t="s">
        <v>7</v>
      </c>
      <c r="D5" s="15" t="s">
        <v>8</v>
      </c>
      <c r="E5" s="15" t="s">
        <v>9</v>
      </c>
      <c r="F5" s="23" t="s">
        <v>10</v>
      </c>
      <c r="G5" s="20" t="s">
        <v>11</v>
      </c>
      <c r="H5" s="21" t="s">
        <v>12</v>
      </c>
      <c r="I5" s="20" t="s">
        <v>13</v>
      </c>
      <c r="J5" s="24"/>
    </row>
    <row r="6" s="3" customFormat="1" ht="21" customHeight="1" spans="1:10">
      <c r="A6" s="20" t="s">
        <v>14</v>
      </c>
      <c r="B6" s="25" t="s">
        <v>15</v>
      </c>
      <c r="C6" s="26">
        <f>C7+C8+C9+C10+C11+C21+C22+C23+C24+C25</f>
        <v>280.71</v>
      </c>
      <c r="D6" s="26"/>
      <c r="E6" s="26"/>
      <c r="F6" s="26">
        <f t="shared" ref="F6:F25" si="0">C6</f>
        <v>280.71</v>
      </c>
      <c r="G6" s="27"/>
      <c r="H6" s="26"/>
      <c r="I6" s="26"/>
      <c r="J6" s="28">
        <f>F6/F35*100</f>
        <v>91.62914772387</v>
      </c>
    </row>
    <row r="7" s="4" customFormat="1" ht="21" customHeight="1" spans="1:10">
      <c r="A7" s="29">
        <v>1</v>
      </c>
      <c r="B7" s="30" t="s">
        <v>16</v>
      </c>
      <c r="C7" s="31">
        <v>77.09</v>
      </c>
      <c r="D7" s="31"/>
      <c r="E7" s="31"/>
      <c r="F7" s="31">
        <f t="shared" si="0"/>
        <v>77.09</v>
      </c>
      <c r="G7" s="32" t="s">
        <v>17</v>
      </c>
      <c r="H7" s="31">
        <f>1014+1670</f>
        <v>2684</v>
      </c>
      <c r="I7" s="33">
        <f t="shared" ref="I7:I25" si="1">F7/H7*10000</f>
        <v>287.220566318927</v>
      </c>
      <c r="J7" s="34"/>
    </row>
    <row r="8" s="4" customFormat="1" ht="37" customHeight="1" spans="1:10">
      <c r="A8" s="29">
        <v>2</v>
      </c>
      <c r="B8" s="30" t="s">
        <v>18</v>
      </c>
      <c r="C8" s="31">
        <v>98.76</v>
      </c>
      <c r="D8" s="31"/>
      <c r="E8" s="31"/>
      <c r="F8" s="31">
        <f t="shared" si="0"/>
        <v>98.76</v>
      </c>
      <c r="G8" s="32" t="s">
        <v>17</v>
      </c>
      <c r="H8" s="31">
        <v>461</v>
      </c>
      <c r="I8" s="33">
        <f t="shared" si="1"/>
        <v>2142.29934924078</v>
      </c>
      <c r="J8" s="34"/>
    </row>
    <row r="9" s="4" customFormat="1" ht="21" customHeight="1" spans="1:10">
      <c r="A9" s="29">
        <v>3</v>
      </c>
      <c r="B9" s="30" t="s">
        <v>19</v>
      </c>
      <c r="C9" s="31">
        <v>3.53</v>
      </c>
      <c r="D9" s="35"/>
      <c r="E9" s="35"/>
      <c r="F9" s="31">
        <f t="shared" si="0"/>
        <v>3.53</v>
      </c>
      <c r="G9" s="36" t="s">
        <v>20</v>
      </c>
      <c r="H9" s="31">
        <v>12</v>
      </c>
      <c r="I9" s="33">
        <f t="shared" si="1"/>
        <v>2941.66666666667</v>
      </c>
      <c r="J9" s="34"/>
    </row>
    <row r="10" s="4" customFormat="1" ht="21" customHeight="1" spans="1:10">
      <c r="A10" s="29">
        <v>4</v>
      </c>
      <c r="B10" s="30" t="s">
        <v>21</v>
      </c>
      <c r="C10" s="31">
        <v>0.46</v>
      </c>
      <c r="D10" s="27"/>
      <c r="E10" s="35"/>
      <c r="F10" s="31">
        <f t="shared" si="0"/>
        <v>0.46</v>
      </c>
      <c r="G10" s="36" t="s">
        <v>20</v>
      </c>
      <c r="H10" s="31">
        <v>1</v>
      </c>
      <c r="I10" s="33">
        <f t="shared" si="1"/>
        <v>4600</v>
      </c>
      <c r="J10" s="34"/>
    </row>
    <row r="11" s="3" customFormat="1" ht="21" customHeight="1" spans="1:10">
      <c r="A11" s="20">
        <v>5</v>
      </c>
      <c r="B11" s="25" t="s">
        <v>22</v>
      </c>
      <c r="C11" s="26">
        <f>SUM(C12:C20)</f>
        <v>74.5</v>
      </c>
      <c r="D11" s="26"/>
      <c r="E11" s="26"/>
      <c r="F11" s="26">
        <f t="shared" si="0"/>
        <v>74.5</v>
      </c>
      <c r="G11" s="27" t="s">
        <v>17</v>
      </c>
      <c r="H11" s="26">
        <v>1260</v>
      </c>
      <c r="I11" s="33">
        <f t="shared" si="1"/>
        <v>591.269841269841</v>
      </c>
      <c r="J11" s="34"/>
    </row>
    <row r="12" s="4" customFormat="1" ht="21" customHeight="1" spans="1:10">
      <c r="A12" s="29">
        <v>5.1</v>
      </c>
      <c r="B12" s="30" t="s">
        <v>23</v>
      </c>
      <c r="C12" s="31">
        <v>16.61</v>
      </c>
      <c r="D12" s="31"/>
      <c r="E12" s="31"/>
      <c r="F12" s="31">
        <f t="shared" si="0"/>
        <v>16.61</v>
      </c>
      <c r="G12" s="32" t="s">
        <v>24</v>
      </c>
      <c r="H12" s="31">
        <f>325.5+4794.4</f>
        <v>5119.9</v>
      </c>
      <c r="I12" s="33">
        <f t="shared" si="1"/>
        <v>32.4420398835915</v>
      </c>
      <c r="J12" s="34"/>
    </row>
    <row r="13" s="4" customFormat="1" ht="21" customHeight="1" spans="1:10">
      <c r="A13" s="29">
        <v>5.2</v>
      </c>
      <c r="B13" s="30" t="s">
        <v>25</v>
      </c>
      <c r="C13" s="31">
        <v>3.24</v>
      </c>
      <c r="D13" s="31"/>
      <c r="E13" s="31"/>
      <c r="F13" s="31">
        <f t="shared" si="0"/>
        <v>3.24</v>
      </c>
      <c r="G13" s="32" t="s">
        <v>24</v>
      </c>
      <c r="H13" s="31">
        <f>330+1235.4</f>
        <v>1565.4</v>
      </c>
      <c r="I13" s="33">
        <f t="shared" si="1"/>
        <v>20.6975852817171</v>
      </c>
      <c r="J13" s="34"/>
    </row>
    <row r="14" s="4" customFormat="1" ht="21" customHeight="1" spans="1:10">
      <c r="A14" s="29">
        <v>5.3</v>
      </c>
      <c r="B14" s="30" t="s">
        <v>26</v>
      </c>
      <c r="C14" s="31">
        <v>3.39</v>
      </c>
      <c r="D14" s="31"/>
      <c r="E14" s="31"/>
      <c r="F14" s="31">
        <f t="shared" si="0"/>
        <v>3.39</v>
      </c>
      <c r="G14" s="32" t="s">
        <v>24</v>
      </c>
      <c r="H14" s="31">
        <f>H12-H13</f>
        <v>3554.5</v>
      </c>
      <c r="I14" s="33">
        <f t="shared" si="1"/>
        <v>9.53720635813757</v>
      </c>
      <c r="J14" s="34"/>
    </row>
    <row r="15" s="3" customFormat="1" ht="21" customHeight="1" spans="1:10">
      <c r="A15" s="29">
        <v>5.4</v>
      </c>
      <c r="B15" s="30" t="s">
        <v>27</v>
      </c>
      <c r="C15" s="31">
        <v>5.39</v>
      </c>
      <c r="D15" s="32"/>
      <c r="E15" s="32"/>
      <c r="F15" s="31">
        <f t="shared" si="0"/>
        <v>5.39</v>
      </c>
      <c r="G15" s="32" t="s">
        <v>20</v>
      </c>
      <c r="H15" s="32">
        <v>1</v>
      </c>
      <c r="I15" s="33">
        <f t="shared" si="1"/>
        <v>53900</v>
      </c>
      <c r="J15" s="34"/>
    </row>
    <row r="16" s="3" customFormat="1" ht="21" customHeight="1" spans="1:10">
      <c r="A16" s="29">
        <v>5.5</v>
      </c>
      <c r="B16" s="30" t="s">
        <v>28</v>
      </c>
      <c r="C16" s="31">
        <v>9.21</v>
      </c>
      <c r="D16" s="35"/>
      <c r="E16" s="35"/>
      <c r="F16" s="31">
        <f t="shared" si="0"/>
        <v>9.21</v>
      </c>
      <c r="G16" s="32" t="s">
        <v>20</v>
      </c>
      <c r="H16" s="37">
        <v>1</v>
      </c>
      <c r="I16" s="33">
        <f t="shared" si="1"/>
        <v>92100</v>
      </c>
      <c r="J16" s="34"/>
    </row>
    <row r="17" s="3" customFormat="1" ht="21" customHeight="1" spans="1:10">
      <c r="A17" s="29">
        <v>5.6</v>
      </c>
      <c r="B17" s="30" t="s">
        <v>29</v>
      </c>
      <c r="C17" s="31">
        <v>7.01</v>
      </c>
      <c r="D17" s="35"/>
      <c r="E17" s="35"/>
      <c r="F17" s="31">
        <f t="shared" si="0"/>
        <v>7.01</v>
      </c>
      <c r="G17" s="36" t="s">
        <v>20</v>
      </c>
      <c r="H17" s="37">
        <v>1</v>
      </c>
      <c r="I17" s="33">
        <f t="shared" si="1"/>
        <v>70100</v>
      </c>
      <c r="J17" s="34"/>
    </row>
    <row r="18" s="3" customFormat="1" ht="21" customHeight="1" spans="1:10">
      <c r="A18" s="29">
        <v>5.7</v>
      </c>
      <c r="B18" s="30" t="s">
        <v>30</v>
      </c>
      <c r="C18" s="31">
        <v>1.09</v>
      </c>
      <c r="D18" s="31"/>
      <c r="E18" s="31"/>
      <c r="F18" s="31">
        <f t="shared" si="0"/>
        <v>1.09</v>
      </c>
      <c r="G18" s="32" t="s">
        <v>20</v>
      </c>
      <c r="H18" s="31">
        <v>4</v>
      </c>
      <c r="I18" s="33">
        <f t="shared" si="1"/>
        <v>2725</v>
      </c>
      <c r="J18" s="34"/>
    </row>
    <row r="19" s="3" customFormat="1" ht="21" customHeight="1" spans="1:10">
      <c r="A19" s="29">
        <v>5.8</v>
      </c>
      <c r="B19" s="30" t="s">
        <v>31</v>
      </c>
      <c r="C19" s="31">
        <v>2.09</v>
      </c>
      <c r="D19" s="31"/>
      <c r="E19" s="31"/>
      <c r="F19" s="31">
        <f t="shared" si="0"/>
        <v>2.09</v>
      </c>
      <c r="G19" s="32" t="s">
        <v>20</v>
      </c>
      <c r="H19" s="31">
        <v>1</v>
      </c>
      <c r="I19" s="33">
        <f t="shared" si="1"/>
        <v>20900</v>
      </c>
      <c r="J19" s="34"/>
    </row>
    <row r="20" s="3" customFormat="1" ht="21" customHeight="1" spans="1:10">
      <c r="A20" s="29">
        <v>5.9</v>
      </c>
      <c r="B20" s="30" t="s">
        <v>32</v>
      </c>
      <c r="C20" s="31">
        <v>26.47</v>
      </c>
      <c r="D20" s="31"/>
      <c r="E20" s="31"/>
      <c r="F20" s="31">
        <f t="shared" si="0"/>
        <v>26.47</v>
      </c>
      <c r="G20" s="32" t="s">
        <v>33</v>
      </c>
      <c r="H20" s="31">
        <f>1271*4</f>
        <v>5084</v>
      </c>
      <c r="I20" s="33">
        <f t="shared" si="1"/>
        <v>52.0653029110936</v>
      </c>
      <c r="J20" s="34"/>
    </row>
    <row r="21" s="3" customFormat="1" ht="21" customHeight="1" spans="1:10">
      <c r="A21" s="29">
        <v>6</v>
      </c>
      <c r="B21" s="30" t="s">
        <v>34</v>
      </c>
      <c r="C21" s="31">
        <v>5.29</v>
      </c>
      <c r="D21" s="31"/>
      <c r="E21" s="31"/>
      <c r="F21" s="31">
        <f t="shared" si="0"/>
        <v>5.29</v>
      </c>
      <c r="G21" s="32" t="s">
        <v>35</v>
      </c>
      <c r="H21" s="31">
        <v>88</v>
      </c>
      <c r="I21" s="33">
        <f t="shared" si="1"/>
        <v>601.136363636364</v>
      </c>
      <c r="J21" s="34"/>
    </row>
    <row r="22" s="5" customFormat="1" ht="21" customHeight="1" spans="1:10">
      <c r="A22" s="29">
        <v>7</v>
      </c>
      <c r="B22" s="30" t="s">
        <v>36</v>
      </c>
      <c r="C22" s="31">
        <v>13.15</v>
      </c>
      <c r="D22" s="38"/>
      <c r="E22" s="35"/>
      <c r="F22" s="31">
        <f t="shared" si="0"/>
        <v>13.15</v>
      </c>
      <c r="G22" s="36" t="s">
        <v>20</v>
      </c>
      <c r="H22" s="37">
        <v>1</v>
      </c>
      <c r="I22" s="33">
        <f t="shared" si="1"/>
        <v>131500</v>
      </c>
      <c r="J22" s="34"/>
    </row>
    <row r="23" s="5" customFormat="1" ht="21" customHeight="1" spans="1:10">
      <c r="A23" s="29">
        <v>8</v>
      </c>
      <c r="B23" s="30" t="s">
        <v>37</v>
      </c>
      <c r="C23" s="31">
        <v>4.28</v>
      </c>
      <c r="D23" s="38"/>
      <c r="E23" s="35"/>
      <c r="F23" s="31">
        <f t="shared" si="0"/>
        <v>4.28</v>
      </c>
      <c r="G23" s="36" t="s">
        <v>20</v>
      </c>
      <c r="H23" s="37">
        <v>1</v>
      </c>
      <c r="I23" s="33">
        <f t="shared" si="1"/>
        <v>42800</v>
      </c>
      <c r="J23" s="34"/>
    </row>
    <row r="24" s="5" customFormat="1" ht="21" customHeight="1" spans="1:10">
      <c r="A24" s="29">
        <v>9</v>
      </c>
      <c r="B24" s="30" t="s">
        <v>38</v>
      </c>
      <c r="C24" s="31">
        <v>3.49</v>
      </c>
      <c r="D24" s="38"/>
      <c r="E24" s="35"/>
      <c r="F24" s="31">
        <f t="shared" si="0"/>
        <v>3.49</v>
      </c>
      <c r="G24" s="36" t="s">
        <v>39</v>
      </c>
      <c r="H24" s="37">
        <v>1</v>
      </c>
      <c r="I24" s="33">
        <f t="shared" si="1"/>
        <v>34900</v>
      </c>
      <c r="J24" s="34"/>
    </row>
    <row r="25" s="3" customFormat="1" ht="21" customHeight="1" spans="1:10">
      <c r="A25" s="29">
        <v>10</v>
      </c>
      <c r="B25" s="30" t="s">
        <v>40</v>
      </c>
      <c r="C25" s="31">
        <v>0.16</v>
      </c>
      <c r="D25" s="31"/>
      <c r="E25" s="31"/>
      <c r="F25" s="31">
        <f t="shared" si="0"/>
        <v>0.16</v>
      </c>
      <c r="G25" s="32" t="s">
        <v>33</v>
      </c>
      <c r="H25" s="31">
        <f>897*6</f>
        <v>5382</v>
      </c>
      <c r="I25" s="33">
        <f t="shared" si="1"/>
        <v>0.297287253808993</v>
      </c>
      <c r="J25" s="39"/>
    </row>
    <row r="26" s="3" customFormat="1" ht="21" customHeight="1" spans="1:10">
      <c r="A26" s="20" t="s">
        <v>41</v>
      </c>
      <c r="B26" s="25" t="s">
        <v>8</v>
      </c>
      <c r="C26" s="27"/>
      <c r="D26" s="27">
        <f>SUM(D27:D33)</f>
        <v>16.721535</v>
      </c>
      <c r="E26" s="27"/>
      <c r="F26" s="27">
        <f t="shared" ref="F26:F33" si="2">D26</f>
        <v>16.721535</v>
      </c>
      <c r="G26" s="27"/>
      <c r="H26" s="27"/>
      <c r="I26" s="27"/>
      <c r="J26" s="40">
        <f>F26/F35%</f>
        <v>5.45823091690664</v>
      </c>
    </row>
    <row r="27" s="2" customFormat="1" ht="21" customHeight="1" spans="1:10">
      <c r="A27" s="29">
        <v>1</v>
      </c>
      <c r="B27" s="30" t="s">
        <v>42</v>
      </c>
      <c r="C27" s="32"/>
      <c r="D27" s="32">
        <f>F6*I27</f>
        <v>7.01775</v>
      </c>
      <c r="E27" s="32"/>
      <c r="F27" s="32">
        <f t="shared" si="2"/>
        <v>7.01775</v>
      </c>
      <c r="G27" s="32" t="s">
        <v>39</v>
      </c>
      <c r="H27" s="32">
        <v>1</v>
      </c>
      <c r="I27" s="41">
        <v>0.025</v>
      </c>
      <c r="J27" s="40"/>
    </row>
    <row r="28" s="2" customFormat="1" ht="21" customHeight="1" spans="1:10">
      <c r="A28" s="29">
        <v>2</v>
      </c>
      <c r="B28" s="30" t="s">
        <v>43</v>
      </c>
      <c r="C28" s="32"/>
      <c r="D28" s="32">
        <f>F6*I28</f>
        <v>1.263195</v>
      </c>
      <c r="E28" s="32"/>
      <c r="F28" s="32">
        <f t="shared" si="2"/>
        <v>1.263195</v>
      </c>
      <c r="G28" s="32" t="s">
        <v>39</v>
      </c>
      <c r="H28" s="32">
        <v>1</v>
      </c>
      <c r="I28" s="41">
        <v>0.0045</v>
      </c>
      <c r="J28" s="40"/>
    </row>
    <row r="29" s="2" customFormat="1" ht="21" customHeight="1" spans="1:10">
      <c r="A29" s="29">
        <v>3</v>
      </c>
      <c r="B29" s="30" t="s">
        <v>44</v>
      </c>
      <c r="C29" s="32"/>
      <c r="D29" s="32">
        <f>F6*I29</f>
        <v>4.21065</v>
      </c>
      <c r="E29" s="32"/>
      <c r="F29" s="32">
        <f t="shared" si="2"/>
        <v>4.21065</v>
      </c>
      <c r="G29" s="32" t="s">
        <v>39</v>
      </c>
      <c r="H29" s="32">
        <v>1</v>
      </c>
      <c r="I29" s="41">
        <v>0.015</v>
      </c>
      <c r="J29" s="40"/>
    </row>
    <row r="30" s="2" customFormat="1" ht="21" customHeight="1" spans="1:10">
      <c r="A30" s="29">
        <v>4</v>
      </c>
      <c r="B30" s="30" t="s">
        <v>45</v>
      </c>
      <c r="C30" s="32"/>
      <c r="D30" s="32">
        <f>F6*I30</f>
        <v>1.12284</v>
      </c>
      <c r="E30" s="32"/>
      <c r="F30" s="32">
        <f t="shared" si="2"/>
        <v>1.12284</v>
      </c>
      <c r="G30" s="32" t="s">
        <v>39</v>
      </c>
      <c r="H30" s="32">
        <v>1</v>
      </c>
      <c r="I30" s="41">
        <v>0.004</v>
      </c>
      <c r="J30" s="40"/>
    </row>
    <row r="31" s="2" customFormat="1" ht="21" customHeight="1" spans="1:10">
      <c r="A31" s="29">
        <v>5</v>
      </c>
      <c r="B31" s="30" t="s">
        <v>46</v>
      </c>
      <c r="C31" s="32"/>
      <c r="D31" s="32">
        <f>F6*I31</f>
        <v>1.12284</v>
      </c>
      <c r="E31" s="32"/>
      <c r="F31" s="32">
        <f t="shared" si="2"/>
        <v>1.12284</v>
      </c>
      <c r="G31" s="32" t="s">
        <v>39</v>
      </c>
      <c r="H31" s="32">
        <v>1</v>
      </c>
      <c r="I31" s="41">
        <v>0.004</v>
      </c>
      <c r="J31" s="40"/>
    </row>
    <row r="32" s="2" customFormat="1" ht="21" customHeight="1" spans="1:10">
      <c r="A32" s="29">
        <v>6</v>
      </c>
      <c r="B32" s="30" t="s">
        <v>47</v>
      </c>
      <c r="C32" s="32"/>
      <c r="D32" s="32">
        <f>F6*I32</f>
        <v>1.68426</v>
      </c>
      <c r="E32" s="32"/>
      <c r="F32" s="32">
        <f t="shared" si="2"/>
        <v>1.68426</v>
      </c>
      <c r="G32" s="32" t="s">
        <v>39</v>
      </c>
      <c r="H32" s="32">
        <v>1</v>
      </c>
      <c r="I32" s="41">
        <v>0.006</v>
      </c>
      <c r="J32" s="40"/>
    </row>
    <row r="33" s="3" customFormat="1" ht="21" customHeight="1" spans="1:10">
      <c r="A33" s="29">
        <v>7</v>
      </c>
      <c r="B33" s="30" t="s">
        <v>48</v>
      </c>
      <c r="C33" s="32"/>
      <c r="D33" s="32">
        <v>0.3</v>
      </c>
      <c r="E33" s="32"/>
      <c r="F33" s="32">
        <f t="shared" si="2"/>
        <v>0.3</v>
      </c>
      <c r="G33" s="32" t="s">
        <v>39</v>
      </c>
      <c r="H33" s="32">
        <v>1</v>
      </c>
      <c r="I33" s="41" t="s">
        <v>49</v>
      </c>
      <c r="J33" s="40"/>
    </row>
    <row r="34" s="3" customFormat="1" ht="21" customHeight="1" spans="1:10">
      <c r="A34" s="15" t="s">
        <v>50</v>
      </c>
      <c r="B34" s="16" t="s">
        <v>51</v>
      </c>
      <c r="C34" s="42"/>
      <c r="D34" s="42"/>
      <c r="E34" s="42">
        <f>(F6+F26)*3%</f>
        <v>8.92294605</v>
      </c>
      <c r="F34" s="42">
        <f>E34</f>
        <v>8.92294605</v>
      </c>
      <c r="G34" s="27"/>
      <c r="H34" s="27"/>
      <c r="I34" s="27"/>
      <c r="J34" s="43">
        <f>F34/F35%</f>
        <v>2.9126213592233</v>
      </c>
    </row>
    <row r="35" s="3" customFormat="1" ht="21" customHeight="1" spans="1:10">
      <c r="A35" s="44" t="s">
        <v>52</v>
      </c>
      <c r="B35" s="45"/>
      <c r="C35" s="46">
        <f>C6</f>
        <v>280.71</v>
      </c>
      <c r="D35" s="46">
        <f>D26</f>
        <v>16.721535</v>
      </c>
      <c r="E35" s="46">
        <f>E34</f>
        <v>8.92294605</v>
      </c>
      <c r="F35" s="46">
        <f>C35+D35+E35</f>
        <v>306.35448105</v>
      </c>
      <c r="G35" s="47"/>
      <c r="H35" s="47"/>
      <c r="I35" s="47"/>
      <c r="J35" s="48">
        <f>J26+J6+J34</f>
        <v>100</v>
      </c>
    </row>
    <row r="36" ht="21.95" customHeight="1"/>
  </sheetData>
  <mergeCells count="10">
    <mergeCell ref="A3:J3"/>
    <mergeCell ref="C4:F4"/>
    <mergeCell ref="G4:I4"/>
    <mergeCell ref="A35:B35"/>
    <mergeCell ref="A4:A5"/>
    <mergeCell ref="B4:B5"/>
    <mergeCell ref="J4:J5"/>
    <mergeCell ref="J6:J25"/>
    <mergeCell ref="J26:J33"/>
    <mergeCell ref="A1:J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概算表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T-转瞬即逝</cp:lastModifiedBy>
  <dcterms:created xsi:type="dcterms:W3CDTF">2026-05-07T01:47:08Z</dcterms:created>
  <dcterms:modified xsi:type="dcterms:W3CDTF">2026-05-07T01:48:42Z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8949AEFE2C904C039429E94D0B241EDB_11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