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36" windowHeight="13500"/>
  </bookViews>
  <sheets>
    <sheet name="概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<sst xmlns="http://schemas.openxmlformats.org/spreadsheetml/2006/main" count="45" uniqueCount="37">
  <si>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工 程 概 算 审 定 表</t>
  </si>
  <si>
    <t>工程项目：平罗县宝丰镇2026年羊产业圈舍改建项目</t>
  </si>
  <si>
    <t>表1</t>
  </si>
  <si>
    <t>序号</t>
  </si>
  <si>
    <t>项目名称</t>
  </si>
  <si>
    <t>建安工程费</t>
  </si>
  <si>
    <t>其他费用</t>
  </si>
  <si>
    <t>预备费</t>
  </si>
  <si>
    <t>合计</t>
  </si>
  <si>
    <t>技术经济指标（元）</t>
  </si>
  <si>
    <t>占投资额    （%）</t>
  </si>
  <si>
    <t>单位</t>
  </si>
  <si>
    <t>数量</t>
  </si>
  <si>
    <t>单位价值</t>
  </si>
  <si>
    <t>一</t>
  </si>
  <si>
    <t>工程费用</t>
  </si>
  <si>
    <t>（一）</t>
  </si>
  <si>
    <t>后墙全部改建</t>
  </si>
  <si>
    <t>㎡</t>
  </si>
  <si>
    <t>92米羊棚</t>
  </si>
  <si>
    <t>座</t>
  </si>
  <si>
    <t>78米羊棚</t>
  </si>
  <si>
    <t>45米羊棚</t>
  </si>
  <si>
    <t>（二）</t>
  </si>
  <si>
    <t>后墙部分改建</t>
  </si>
  <si>
    <t>30米羊棚</t>
  </si>
  <si>
    <t>二</t>
  </si>
  <si>
    <t>勘测设计费</t>
  </si>
  <si>
    <t>万元</t>
  </si>
  <si>
    <t>工程监理费</t>
  </si>
  <si>
    <t>清单控制价编审费</t>
  </si>
  <si>
    <t>竣工结算审核费</t>
  </si>
  <si>
    <t>财务决算费</t>
  </si>
  <si>
    <t>招标代理服务费</t>
  </si>
  <si>
    <t>检测试验费</t>
  </si>
  <si>
    <t>三</t>
  </si>
  <si>
    <t>（一）+（二）+（三）总计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</si>
</sst>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/>
    <xf numFmtId="178" fontId="4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/>
    <xf numFmtId="177" fontId="8" fillId="0" borderId="5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A3" sqref="A3:I3"/>
    </sheetView>
  </sheetViews>
  <sheetFormatPr defaultColWidth="10" defaultRowHeight="15.6"/>
  <cols>
    <col min="1" max="1" width="8.7962962962963" style="1" customWidth="1"/>
    <col min="2" max="2" width="27.3611111111111" style="4" customWidth="1"/>
    <col min="3" max="3" width="12.4351851851852" style="1" customWidth="1"/>
    <col min="4" max="4" width="10.2777777777778" style="1" customWidth="1"/>
    <col min="5" max="5" width="9.56481481481481" style="1" customWidth="1"/>
    <col min="6" max="6" width="10.3333333333333" style="1" customWidth="1"/>
    <col min="7" max="7" width="8.75" style="1" customWidth="1"/>
    <col min="8" max="8" width="14.5833333333333" style="5" customWidth="1"/>
    <col min="9" max="9" width="13.3333333333333" style="1" customWidth="1"/>
    <col min="10" max="10" width="9.57407407407407" style="1" customWidth="1"/>
    <col min="11" max="11" width="14.212962962963" style="1"/>
    <col min="12" max="12" width="12.7777777777778" style="5"/>
    <col min="13" max="13" width="15.6944444444444" style="5"/>
    <col min="14" max="16384" width="10" style="1"/>
  </cols>
  <sheetData>
    <row r="1" s="1" customFormat="1" spans="1:13">
      <c r="A1" s="6" t="s">
        <v>0</v>
      </c>
      <c r="B1" s="7"/>
      <c r="C1" s="6"/>
      <c r="D1" s="6"/>
      <c r="E1" s="6"/>
      <c r="F1" s="6"/>
      <c r="G1" s="6"/>
      <c r="H1" s="8"/>
      <c r="I1" s="6"/>
      <c r="J1" s="9"/>
      <c r="L1" s="5"/>
      <c r="M1" s="5"/>
    </row>
    <row r="2" s="1" customFormat="1" spans="1:13">
      <c r="A2" s="6"/>
      <c r="B2" s="7"/>
      <c r="C2" s="6"/>
      <c r="D2" s="6"/>
      <c r="E2" s="6"/>
      <c r="F2" s="6"/>
      <c r="G2" s="6"/>
      <c r="H2" s="8"/>
      <c r="I2" s="6"/>
      <c r="J2" s="9"/>
      <c r="L2" s="5"/>
      <c r="M2" s="5"/>
    </row>
    <row r="3" s="1" customFormat="1" ht="29" customHeight="1" spans="1:13">
      <c r="A3" s="10" t="s">
        <v>1</v>
      </c>
      <c r="B3" s="10"/>
      <c r="C3" s="10"/>
      <c r="D3" s="10"/>
      <c r="E3" s="10"/>
      <c r="F3" s="10"/>
      <c r="G3" s="10"/>
      <c r="H3" s="11"/>
      <c r="I3" s="10"/>
      <c r="J3" s="12" t="s">
        <v>2</v>
      </c>
      <c r="L3" s="5"/>
      <c r="M3" s="5"/>
    </row>
    <row r="4" s="1" customFormat="1" ht="21" customHeight="1" spans="1:13">
      <c r="A4" s="13" t="s">
        <v>3</v>
      </c>
      <c r="B4" s="14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5" t="s">
        <v>9</v>
      </c>
      <c r="H4" s="16"/>
      <c r="I4" s="15"/>
      <c r="J4" s="17" t="s">
        <v>10</v>
      </c>
      <c r="L4" s="5"/>
      <c r="M4" s="5"/>
    </row>
    <row r="5" s="1" customFormat="1" ht="21" customHeight="1" spans="1:13">
      <c r="A5" s="13"/>
      <c r="B5" s="14"/>
      <c r="C5" s="13"/>
      <c r="D5" s="13"/>
      <c r="E5" s="13"/>
      <c r="F5" s="13"/>
      <c r="G5" s="15" t="s">
        <v>11</v>
      </c>
      <c r="H5" s="16" t="s">
        <v>12</v>
      </c>
      <c r="I5" s="15" t="s">
        <v>13</v>
      </c>
      <c r="J5" s="17"/>
      <c r="L5" s="5"/>
      <c r="M5" s="5"/>
    </row>
    <row r="6" s="2" customFormat="1" ht="21" customHeight="1" spans="1:13">
      <c r="A6" s="15" t="s">
        <v>14</v>
      </c>
      <c r="B6" s="10" t="s">
        <v>15</v>
      </c>
      <c r="C6" s="18">
        <f>C7+C11</f>
        <v>315.118834</v>
      </c>
      <c r="D6" s="18"/>
      <c r="E6" s="18"/>
      <c r="F6" s="18">
        <f t="shared" ref="F6:F13" si="0">C6</f>
        <v>315.118834</v>
      </c>
      <c r="G6" s="19"/>
      <c r="H6" s="18"/>
      <c r="I6" s="18"/>
      <c r="J6" s="20">
        <f>F6/F23*100</f>
        <v>95.7007196778924</v>
      </c>
      <c r="L6" s="21"/>
      <c r="M6" s="21"/>
    </row>
    <row r="7" s="2" customFormat="1" ht="21" customHeight="1" spans="1:13">
      <c r="A7" s="15" t="s">
        <v>16</v>
      </c>
      <c r="B7" s="10" t="s">
        <v>17</v>
      </c>
      <c r="C7" s="18">
        <f>SUM(C8:C10)</f>
        <v>145.376436</v>
      </c>
      <c r="D7" s="18"/>
      <c r="E7" s="18"/>
      <c r="F7" s="18">
        <f t="shared" si="0"/>
        <v>145.376436</v>
      </c>
      <c r="G7" s="19" t="s">
        <v>18</v>
      </c>
      <c r="H7" s="18"/>
      <c r="I7" s="22"/>
      <c r="J7" s="23"/>
      <c r="L7" s="24"/>
      <c r="M7" s="24"/>
    </row>
    <row r="8" s="3" customFormat="1" ht="21" customHeight="1" spans="1:13">
      <c r="A8" s="25"/>
      <c r="B8" s="26" t="s">
        <v>19</v>
      </c>
      <c r="C8" s="27">
        <f t="shared" ref="C8:C10" si="1">H8*I8*0.0001</f>
        <v>109.635784</v>
      </c>
      <c r="D8" s="27"/>
      <c r="E8" s="27"/>
      <c r="F8" s="27">
        <f t="shared" si="0"/>
        <v>109.635784</v>
      </c>
      <c r="G8" s="28" t="s">
        <v>20</v>
      </c>
      <c r="H8" s="27">
        <v>4</v>
      </c>
      <c r="I8" s="29">
        <v>274089.46</v>
      </c>
      <c r="J8" s="23"/>
      <c r="L8" s="30"/>
      <c r="M8" s="30"/>
    </row>
    <row r="9" s="3" customFormat="1" ht="21" customHeight="1" spans="1:13">
      <c r="A9" s="25"/>
      <c r="B9" s="26" t="s">
        <v>21</v>
      </c>
      <c r="C9" s="27">
        <f t="shared" si="1"/>
        <v>21.236312</v>
      </c>
      <c r="D9" s="27"/>
      <c r="E9" s="27"/>
      <c r="F9" s="27">
        <f t="shared" si="0"/>
        <v>21.236312</v>
      </c>
      <c r="G9" s="28" t="s">
        <v>20</v>
      </c>
      <c r="H9" s="27">
        <v>1</v>
      </c>
      <c r="I9" s="29">
        <v>212363.12</v>
      </c>
      <c r="J9" s="23"/>
      <c r="L9" s="30"/>
      <c r="M9" s="30"/>
    </row>
    <row r="10" s="3" customFormat="1" ht="21" customHeight="1" spans="1:13">
      <c r="A10" s="25"/>
      <c r="B10" s="26" t="s">
        <v>22</v>
      </c>
      <c r="C10" s="27">
        <f t="shared" si="1"/>
        <v>14.50434</v>
      </c>
      <c r="D10" s="27"/>
      <c r="E10" s="27"/>
      <c r="F10" s="27">
        <f t="shared" si="0"/>
        <v>14.50434</v>
      </c>
      <c r="G10" s="28" t="s">
        <v>20</v>
      </c>
      <c r="H10" s="27">
        <v>1</v>
      </c>
      <c r="I10" s="29">
        <v>145043.4</v>
      </c>
      <c r="J10" s="23"/>
      <c r="L10" s="30"/>
      <c r="M10" s="30"/>
    </row>
    <row r="11" s="2" customFormat="1" ht="21" customHeight="1" spans="1:13">
      <c r="A11" s="15" t="s">
        <v>23</v>
      </c>
      <c r="B11" s="10" t="s">
        <v>24</v>
      </c>
      <c r="C11" s="18">
        <f>SUM(C12:C13)</f>
        <v>169.742398</v>
      </c>
      <c r="D11" s="18"/>
      <c r="E11" s="18"/>
      <c r="F11" s="18">
        <f t="shared" si="0"/>
        <v>169.742398</v>
      </c>
      <c r="G11" s="19" t="s">
        <v>18</v>
      </c>
      <c r="H11" s="18"/>
      <c r="I11" s="22"/>
      <c r="J11" s="23"/>
      <c r="L11" s="24"/>
      <c r="M11" s="24"/>
    </row>
    <row r="12" s="2" customFormat="1" ht="21" customHeight="1" spans="1:13">
      <c r="B12" s="26" t="s">
        <v>19</v>
      </c>
      <c r="C12" s="27">
        <f>H12*I12*0.0001</f>
        <v>164.01608</v>
      </c>
      <c r="D12" s="28"/>
      <c r="E12" s="28"/>
      <c r="F12" s="27">
        <f t="shared" si="0"/>
        <v>164.01608</v>
      </c>
      <c r="G12" s="28" t="s">
        <v>20</v>
      </c>
      <c r="H12" s="27">
        <v>10</v>
      </c>
      <c r="I12" s="29">
        <v>164016.08</v>
      </c>
      <c r="J12" s="23"/>
      <c r="L12" s="24"/>
      <c r="M12" s="24"/>
    </row>
    <row r="13" s="3" customFormat="1" ht="21" customHeight="1" spans="1:13">
      <c r="A13" s="25"/>
      <c r="B13" s="26" t="s">
        <v>25</v>
      </c>
      <c r="C13" s="27">
        <f>H13*I13*0.0001</f>
        <v>5.726318</v>
      </c>
      <c r="D13" s="28"/>
      <c r="E13" s="28"/>
      <c r="F13" s="27">
        <f t="shared" si="0"/>
        <v>5.726318</v>
      </c>
      <c r="G13" s="28" t="s">
        <v>20</v>
      </c>
      <c r="H13" s="28">
        <v>1</v>
      </c>
      <c r="I13" s="28">
        <v>57263.18</v>
      </c>
      <c r="J13" s="23"/>
      <c r="L13" s="30"/>
      <c r="M13" s="30"/>
    </row>
    <row r="14" s="2" customFormat="1" ht="21" customHeight="1" spans="1:13">
      <c r="A14" s="15" t="s">
        <v>26</v>
      </c>
      <c r="B14" s="10" t="s">
        <v>6</v>
      </c>
      <c r="C14" s="19"/>
      <c r="D14" s="19">
        <f>SUM(D15:D21)</f>
        <v>10.89631676864</v>
      </c>
      <c r="E14" s="19"/>
      <c r="F14" s="19">
        <f t="shared" ref="F14:F21" si="2">D14</f>
        <v>10.89631676864</v>
      </c>
      <c r="G14" s="19"/>
      <c r="H14" s="19"/>
      <c r="I14" s="19"/>
      <c r="J14" s="31">
        <f>F14/F23%</f>
        <v>3.3091813122066</v>
      </c>
      <c r="L14" s="24"/>
      <c r="M14" s="24"/>
    </row>
    <row r="15" s="2" customFormat="1" ht="21" customHeight="1" spans="1:13">
      <c r="A15" s="25">
        <v>1</v>
      </c>
      <c r="B15" s="32" t="s">
        <v>27</v>
      </c>
      <c r="C15" s="33"/>
      <c r="D15" s="28">
        <f>H15*I15</f>
        <v>3.781426008</v>
      </c>
      <c r="E15" s="28"/>
      <c r="F15" s="28">
        <f t="shared" si="2"/>
        <v>3.781426008</v>
      </c>
      <c r="G15" s="28" t="s">
        <v>28</v>
      </c>
      <c r="H15" s="28">
        <f>F6</f>
        <v>315.118834</v>
      </c>
      <c r="I15" s="34">
        <v>0.012</v>
      </c>
      <c r="J15" s="31"/>
      <c r="L15" s="35"/>
      <c r="M15" s="35"/>
    </row>
    <row r="16" s="2" customFormat="1" ht="21" customHeight="1" spans="1:13">
      <c r="A16" s="25">
        <v>2</v>
      </c>
      <c r="B16" s="32" t="s">
        <v>29</v>
      </c>
      <c r="C16" s="33"/>
      <c r="D16" s="28">
        <f>H16*I16</f>
        <v>1.890713004</v>
      </c>
      <c r="E16" s="28"/>
      <c r="F16" s="28">
        <f t="shared" si="2"/>
        <v>1.890713004</v>
      </c>
      <c r="G16" s="28" t="str">
        <f t="shared" ref="G16:G22" si="3">G15</f>
        <v>万元</v>
      </c>
      <c r="H16" s="28">
        <f>H15</f>
        <v>315.118834</v>
      </c>
      <c r="I16" s="34">
        <v>0.006</v>
      </c>
      <c r="J16" s="31"/>
      <c r="L16" s="35"/>
      <c r="M16" s="35"/>
    </row>
    <row r="17" s="2" customFormat="1" ht="21" customHeight="1" spans="1:13">
      <c r="A17" s="25">
        <v>3</v>
      </c>
      <c r="B17" s="32" t="s">
        <v>30</v>
      </c>
      <c r="C17" s="33"/>
      <c r="D17" s="28">
        <f t="shared" ref="D17:D21" si="4">H17</f>
        <v>1.27938246604</v>
      </c>
      <c r="E17" s="28"/>
      <c r="F17" s="28">
        <f t="shared" si="2"/>
        <v>1.27938246604</v>
      </c>
      <c r="G17" s="28" t="str">
        <f t="shared" si="3"/>
        <v>万元</v>
      </c>
      <c r="H17" s="36">
        <f>F6*5.8*0.7/1000</f>
        <v>1.27938246604</v>
      </c>
      <c r="I17" s="37"/>
      <c r="J17" s="31"/>
      <c r="L17" s="35"/>
      <c r="M17" s="35"/>
    </row>
    <row r="18" s="2" customFormat="1" ht="21" customHeight="1" spans="1:13">
      <c r="A18" s="25">
        <v>4</v>
      </c>
      <c r="B18" s="32" t="s">
        <v>31</v>
      </c>
      <c r="C18" s="33"/>
      <c r="D18" s="28">
        <f t="shared" si="4"/>
        <v>1.260475336</v>
      </c>
      <c r="E18" s="28"/>
      <c r="F18" s="28">
        <f t="shared" si="2"/>
        <v>1.260475336</v>
      </c>
      <c r="G18" s="28" t="str">
        <f t="shared" si="3"/>
        <v>万元</v>
      </c>
      <c r="H18" s="36">
        <f>F6*0.4/100</f>
        <v>1.260475336</v>
      </c>
      <c r="I18" s="37"/>
      <c r="J18" s="31"/>
      <c r="L18" s="35"/>
      <c r="M18" s="35"/>
    </row>
    <row r="19" s="2" customFormat="1" ht="21" customHeight="1" spans="1:13">
      <c r="A19" s="25">
        <v>5</v>
      </c>
      <c r="B19" s="32" t="s">
        <v>32</v>
      </c>
      <c r="C19" s="33"/>
      <c r="D19" s="28">
        <f t="shared" si="4"/>
        <v>0.630237668</v>
      </c>
      <c r="E19" s="28"/>
      <c r="F19" s="28">
        <f t="shared" si="2"/>
        <v>0.630237668</v>
      </c>
      <c r="G19" s="28" t="str">
        <f t="shared" si="3"/>
        <v>万元</v>
      </c>
      <c r="H19" s="36">
        <f>F6*0.2/100</f>
        <v>0.630237668</v>
      </c>
      <c r="I19" s="37"/>
      <c r="J19" s="31"/>
      <c r="L19" s="35"/>
      <c r="M19" s="35"/>
    </row>
    <row r="20" s="2" customFormat="1" ht="21" customHeight="1" spans="1:13">
      <c r="A20" s="25">
        <v>6</v>
      </c>
      <c r="B20" s="32" t="s">
        <v>33</v>
      </c>
      <c r="C20" s="33"/>
      <c r="D20" s="28">
        <f t="shared" si="4"/>
        <v>1.7540822866</v>
      </c>
      <c r="E20" s="28"/>
      <c r="F20" s="28">
        <f t="shared" si="2"/>
        <v>1.7540822866</v>
      </c>
      <c r="G20" s="28" t="str">
        <f t="shared" si="3"/>
        <v>万元</v>
      </c>
      <c r="H20" s="36">
        <f>(1+(F6-100)*0.7/100)*0.7</f>
        <v>1.7540822866</v>
      </c>
      <c r="I20" s="37"/>
      <c r="J20" s="31"/>
      <c r="L20" s="35"/>
      <c r="M20" s="35"/>
    </row>
    <row r="21" s="2" customFormat="1" ht="21" customHeight="1" spans="1:13">
      <c r="A21" s="25">
        <v>7</v>
      </c>
      <c r="B21" s="32" t="s">
        <v>34</v>
      </c>
      <c r="C21" s="33"/>
      <c r="D21" s="28">
        <f t="shared" si="4"/>
        <v>0.3</v>
      </c>
      <c r="E21" s="28"/>
      <c r="F21" s="28">
        <f t="shared" si="2"/>
        <v>0.3</v>
      </c>
      <c r="G21" s="28" t="str">
        <f t="shared" si="3"/>
        <v>万元</v>
      </c>
      <c r="H21" s="36">
        <v>0.3</v>
      </c>
      <c r="I21" s="37"/>
      <c r="J21" s="31"/>
      <c r="L21" s="35"/>
      <c r="M21" s="35"/>
    </row>
    <row r="22" s="2" customFormat="1" ht="21" customHeight="1" spans="1:13">
      <c r="A22" s="15" t="s">
        <v>35</v>
      </c>
      <c r="B22" s="10" t="s">
        <v>7</v>
      </c>
      <c r="C22" s="38"/>
      <c r="D22" s="19"/>
      <c r="E22" s="19">
        <f>H22*I22</f>
        <v>3.2601515076864</v>
      </c>
      <c r="F22" s="19">
        <f>E22</f>
        <v>3.2601515076864</v>
      </c>
      <c r="G22" s="19" t="str">
        <f t="shared" si="3"/>
        <v>万元</v>
      </c>
      <c r="H22" s="19">
        <f>F6+F14</f>
        <v>326.01515076864</v>
      </c>
      <c r="I22" s="39">
        <v>0.01</v>
      </c>
      <c r="J22" s="40">
        <f>F22/F23%</f>
        <v>0.99009900990099</v>
      </c>
      <c r="L22" s="35"/>
      <c r="M22" s="35"/>
    </row>
    <row r="23" s="2" customFormat="1" ht="21" customHeight="1" spans="1:13">
      <c r="A23" s="41" t="s">
        <v>36</v>
      </c>
      <c r="B23" s="42"/>
      <c r="C23" s="43">
        <f>C6</f>
        <v>315.118834</v>
      </c>
      <c r="D23" s="43">
        <f>D14</f>
        <v>10.89631676864</v>
      </c>
      <c r="E23" s="43">
        <f>E22</f>
        <v>3.2601515076864</v>
      </c>
      <c r="F23" s="43">
        <f>F6+F14+F22</f>
        <v>329.275302276326</v>
      </c>
      <c r="G23" s="44"/>
      <c r="H23" s="44"/>
      <c r="I23" s="44"/>
      <c r="J23" s="45">
        <f>J14+J6+J22</f>
        <v>100</v>
      </c>
      <c r="L23" s="35"/>
      <c r="M23" s="35"/>
    </row>
    <row r="24" ht="21.95" customHeight="1"/>
  </sheetData>
  <mergeCells count="18">
    <mergeCell ref="A3:I3"/>
    <mergeCell ref="G4:I4"/>
    <mergeCell ref="H17:I17"/>
    <mergeCell ref="H18:I18"/>
    <mergeCell ref="H19:I19"/>
    <mergeCell ref="H20:I20"/>
    <mergeCell ref="H21:I21"/>
    <mergeCell ref="A23:B23"/>
    <mergeCell ref="A4:A5"/>
    <mergeCell ref="B4:B5"/>
    <mergeCell ref="C4:C5"/>
    <mergeCell ref="D4:D5"/>
    <mergeCell ref="E4:E5"/>
    <mergeCell ref="F4:F5"/>
    <mergeCell ref="J4:J5"/>
    <mergeCell ref="J6:J13"/>
    <mergeCell ref="J14:J21"/>
    <mergeCell ref="A1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T-转瞬即逝</cp:lastModifiedBy>
  <dcterms:created xsi:type="dcterms:W3CDTF">2026-05-07T01:32:45Z</dcterms:created>
  <dcterms:modified xsi:type="dcterms:W3CDTF">2026-05-07T01:33:43Z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EFCD037BD9734D76AF89CD6CBE0E46B4_11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