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36" windowHeight="13500" tabRatio="599"/>
  </bookViews>
  <sheets>
    <sheet name="综合概算表" sheetId="40" r:id="rId1"/>
  </sheets>
  <definedNames>
    <definedName name="_xlnm.Print_Area" localSheetId="0">综合概算表!$A$1:$J$99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<sst xmlns="http://schemas.openxmlformats.org/spreadsheetml/2006/main" count="197" uniqueCount="87">
  <si>
    <t>工 程 概 算 审 定 表</t>
  </si>
  <si>
    <t>工程名称：灵沙乡制种园区建设项目</t>
  </si>
  <si>
    <t>表1</t>
  </si>
  <si>
    <t>序号</t>
  </si>
  <si>
    <t>项目名称</t>
  </si>
  <si>
    <t>概算价值（万元）</t>
  </si>
  <si>
    <t>合计</t>
  </si>
  <si>
    <t>技术经济指标（元）</t>
  </si>
  <si>
    <t>占投
资额    （%）</t>
  </si>
  <si>
    <t>建安工程费</t>
  </si>
  <si>
    <t>其他费用</t>
  </si>
  <si>
    <t>预备费</t>
  </si>
  <si>
    <t>单位</t>
  </si>
  <si>
    <t>数量</t>
  </si>
  <si>
    <t>单位价值</t>
  </si>
  <si>
    <t>一</t>
  </si>
  <si>
    <t>工程费用</t>
  </si>
  <si>
    <t>一）</t>
  </si>
  <si>
    <t>拱棚建设</t>
  </si>
  <si>
    <t>单体工程</t>
  </si>
  <si>
    <t>102*14米拱棚</t>
  </si>
  <si>
    <t>座</t>
  </si>
  <si>
    <t>土建工程</t>
  </si>
  <si>
    <t>给水工程</t>
  </si>
  <si>
    <t>电气工程</t>
  </si>
  <si>
    <t>103*14米拱棚</t>
  </si>
  <si>
    <t>104*14米拱棚</t>
  </si>
  <si>
    <t>106*14米拱棚</t>
  </si>
  <si>
    <t>74*14米拱棚</t>
  </si>
  <si>
    <t>76*14米拱棚</t>
  </si>
  <si>
    <t>80*14米拱棚</t>
  </si>
  <si>
    <t>84*14米拱棚</t>
  </si>
  <si>
    <t>88*14米拱棚</t>
  </si>
  <si>
    <t>92*14米拱棚</t>
  </si>
  <si>
    <t>电气外网工程</t>
  </si>
  <si>
    <t>200KVA变压器</t>
  </si>
  <si>
    <t>电线杆</t>
  </si>
  <si>
    <t>个</t>
  </si>
  <si>
    <t>电缆排接箱</t>
  </si>
  <si>
    <t>温棚配电箱</t>
  </si>
  <si>
    <t>高压架空电缆</t>
  </si>
  <si>
    <t>m</t>
  </si>
  <si>
    <t>低压架空电缆</t>
  </si>
  <si>
    <t>低压架空电缆至电缆排接箱电缆</t>
  </si>
  <si>
    <t>电缆排接箱至温棚配电箱电缆</t>
  </si>
  <si>
    <t>SC40电缆套管</t>
  </si>
  <si>
    <t>PVC40电缆套管</t>
  </si>
  <si>
    <t>电缆沟土方</t>
  </si>
  <si>
    <t>m³</t>
  </si>
  <si>
    <t>给水外网工程</t>
  </si>
  <si>
    <t>PE100聚乙烯给水管de110</t>
  </si>
  <si>
    <t>PE100聚乙烯给水管de63</t>
  </si>
  <si>
    <t>给水管管沟土方</t>
  </si>
  <si>
    <t>阀门井</t>
  </si>
  <si>
    <t>道路工程</t>
  </si>
  <si>
    <t>素土夯实路</t>
  </si>
  <si>
    <t>㎡</t>
  </si>
  <si>
    <t>排水工程</t>
  </si>
  <si>
    <t>D=0.4米U型渠</t>
  </si>
  <si>
    <t>D=0.6米U型渠</t>
  </si>
  <si>
    <t>过路管涵</t>
  </si>
  <si>
    <t>场地平整工程</t>
  </si>
  <si>
    <t>场地平整</t>
  </si>
  <si>
    <t>现状渠道拆除</t>
  </si>
  <si>
    <t>现状树木移除</t>
  </si>
  <si>
    <t>株</t>
  </si>
  <si>
    <t>二）</t>
  </si>
  <si>
    <t>电气线路改造</t>
  </si>
  <si>
    <t>控制箱</t>
  </si>
  <si>
    <t>温棚配电箱至卷帘机电源线</t>
  </si>
  <si>
    <t>温棚配电箱至卷帘机控制线</t>
  </si>
  <si>
    <t>温棚配电箱至水泵电源线</t>
  </si>
  <si>
    <t>温棚配电箱至电动卷膜器电源线</t>
  </si>
  <si>
    <t>PVC25电缆套管</t>
  </si>
  <si>
    <t>二</t>
  </si>
  <si>
    <t>设计费</t>
  </si>
  <si>
    <t>项</t>
  </si>
  <si>
    <t>控制价编审费</t>
  </si>
  <si>
    <t>工程监理费</t>
  </si>
  <si>
    <t>竣工结算审核费</t>
  </si>
  <si>
    <t>招标代理费</t>
  </si>
  <si>
    <t>检验试验费</t>
  </si>
  <si>
    <t>建设单位管理费</t>
  </si>
  <si>
    <t>市场价</t>
  </si>
  <si>
    <t>三</t>
  </si>
  <si>
    <t>预备费3%</t>
  </si>
  <si>
    <t>（一）+（二）+（三）总计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</si>
</sst>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</numFmts>
  <fonts count="28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7" fillId="0" borderId="0"/>
  </cellStyleXfs>
  <cellXfs count="51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0" xfId="0" applyFont="1" applyFill="1"/>
    <xf numFmtId="176" fontId="2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176" fontId="2" fillId="0" borderId="0" xfId="0" applyNumberFormat="1" applyFont="1" applyFill="1"/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178" fontId="1" fillId="0" borderId="7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F81BD"/>
      <rgbColor rgb="00FFFFFF"/>
      <rgbColor rgb="00B8CCE4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"/>
  <sheetViews>
    <sheetView tabSelected="1" workbookViewId="0">
      <selection activeCell="C47" sqref="C47"/>
    </sheetView>
  </sheetViews>
  <sheetFormatPr defaultColWidth="9" defaultRowHeight="12"/>
  <cols>
    <col min="1" max="1" width="5.58333333333333" style="7" customWidth="1"/>
    <col min="2" max="2" width="13.7" style="8" customWidth="1"/>
    <col min="3" max="3" width="11.3" style="7" customWidth="1"/>
    <col min="4" max="4" width="7.9" style="7" customWidth="1"/>
    <col min="5" max="5" width="7.1" style="7" customWidth="1"/>
    <col min="6" max="6" width="9.3" style="7" customWidth="1"/>
    <col min="7" max="7" width="4.625" style="7" customWidth="1"/>
    <col min="8" max="8" width="8.825" style="9" customWidth="1"/>
    <col min="9" max="9" width="10.4" style="7" customWidth="1"/>
    <col min="10" max="10" width="7.1" style="7" customWidth="1"/>
    <col min="11" max="11" width="16.55" style="7" customWidth="1"/>
    <col min="12" max="12" width="10.375" style="7"/>
    <col min="13" max="16384" width="9" style="7"/>
  </cols>
  <sheetData>
    <row r="1" ht="17" customHeight="1" spans="1:10">
      <c r="A1" s="10" t="s">
        <v>0</v>
      </c>
      <c r="B1" s="11"/>
      <c r="C1" s="10"/>
      <c r="D1" s="10"/>
      <c r="E1" s="10"/>
      <c r="F1" s="10"/>
      <c r="G1" s="10"/>
      <c r="H1" s="12"/>
      <c r="I1" s="10"/>
      <c r="J1" s="13"/>
    </row>
    <row r="2" ht="17" customHeight="1" spans="1:10">
      <c r="A2" s="10"/>
      <c r="B2" s="11"/>
      <c r="C2" s="10"/>
      <c r="D2" s="10"/>
      <c r="E2" s="10"/>
      <c r="F2" s="10"/>
      <c r="G2" s="10"/>
      <c r="H2" s="12"/>
      <c r="I2" s="10"/>
      <c r="J2" s="13"/>
    </row>
    <row r="3" ht="20" customHeight="1" spans="1:10">
      <c r="A3" s="14" t="s">
        <v>1</v>
      </c>
      <c r="B3" s="14"/>
      <c r="C3" s="14"/>
      <c r="D3" s="14"/>
      <c r="E3" s="14"/>
      <c r="F3" s="14"/>
      <c r="G3" s="14"/>
      <c r="H3" s="15"/>
      <c r="I3" s="14"/>
      <c r="J3" s="16" t="s">
        <v>2</v>
      </c>
    </row>
    <row r="4" ht="18" customHeight="1" spans="1:10">
      <c r="A4" s="17" t="s">
        <v>3</v>
      </c>
      <c r="B4" s="18" t="s">
        <v>4</v>
      </c>
      <c r="C4" s="17" t="s">
        <v>5</v>
      </c>
      <c r="D4" s="17"/>
      <c r="E4" s="17"/>
      <c r="F4" s="17" t="s">
        <v>6</v>
      </c>
      <c r="G4" s="19" t="s">
        <v>7</v>
      </c>
      <c r="H4" s="20"/>
      <c r="I4" s="19"/>
      <c r="J4" s="21" t="s">
        <v>8</v>
      </c>
    </row>
    <row r="5" ht="22" customHeight="1" spans="1:10">
      <c r="A5" s="17"/>
      <c r="B5" s="18"/>
      <c r="C5" s="17" t="s">
        <v>9</v>
      </c>
      <c r="D5" s="17" t="s">
        <v>10</v>
      </c>
      <c r="E5" s="17" t="s">
        <v>11</v>
      </c>
      <c r="F5" s="17"/>
      <c r="G5" s="19" t="s">
        <v>12</v>
      </c>
      <c r="H5" s="20" t="s">
        <v>13</v>
      </c>
      <c r="I5" s="19" t="s">
        <v>14</v>
      </c>
      <c r="J5" s="21"/>
    </row>
    <row r="6" s="1" customFormat="1" ht="27" customHeight="1" spans="1:10">
      <c r="A6" s="19" t="s">
        <v>15</v>
      </c>
      <c r="B6" s="14" t="s">
        <v>16</v>
      </c>
      <c r="C6" s="22">
        <f>C7+C76</f>
        <v>364.69</v>
      </c>
      <c r="D6" s="22"/>
      <c r="E6" s="22"/>
      <c r="F6" s="22">
        <f>C6</f>
        <v>364.69</v>
      </c>
      <c r="G6" s="23"/>
      <c r="H6" s="22"/>
      <c r="I6" s="22"/>
      <c r="J6" s="24">
        <f>F6/F99*100</f>
        <v>91.6504350340545</v>
      </c>
    </row>
    <row r="7" s="1" customFormat="1" ht="27" customHeight="1" spans="1:10">
      <c r="A7" s="19" t="s">
        <v>17</v>
      </c>
      <c r="B7" s="14" t="s">
        <v>18</v>
      </c>
      <c r="C7" s="22">
        <f>C8+C49+C61+C66+C68+C72</f>
        <v>298.35</v>
      </c>
      <c r="D7" s="22"/>
      <c r="E7" s="22"/>
      <c r="F7" s="22">
        <f>C7</f>
        <v>298.35</v>
      </c>
      <c r="G7" s="23"/>
      <c r="H7" s="22"/>
      <c r="I7" s="22"/>
      <c r="J7" s="25"/>
    </row>
    <row r="8" s="2" customFormat="1" ht="27" customHeight="1" spans="1:10">
      <c r="A8" s="19">
        <v>1</v>
      </c>
      <c r="B8" s="14" t="s">
        <v>19</v>
      </c>
      <c r="C8" s="22">
        <f>C9+C13+C17+C21+C25+C29+C33+C37+C41+C45</f>
        <v>244.8</v>
      </c>
      <c r="D8" s="22"/>
      <c r="E8" s="22"/>
      <c r="F8" s="22">
        <f t="shared" ref="F8:F13" si="0">C8</f>
        <v>244.8</v>
      </c>
      <c r="G8" s="23"/>
      <c r="H8" s="22"/>
      <c r="I8" s="26"/>
      <c r="J8" s="25"/>
    </row>
    <row r="9" s="1" customFormat="1" ht="27" customHeight="1" spans="1:10">
      <c r="A9" s="19">
        <v>1.1</v>
      </c>
      <c r="B9" s="14" t="s">
        <v>20</v>
      </c>
      <c r="C9" s="22">
        <f>SUM(C10:C12)</f>
        <v>81.55</v>
      </c>
      <c r="D9" s="22"/>
      <c r="E9" s="22"/>
      <c r="F9" s="22">
        <f t="shared" si="0"/>
        <v>81.55</v>
      </c>
      <c r="G9" s="23" t="s">
        <v>21</v>
      </c>
      <c r="H9" s="22">
        <v>4</v>
      </c>
      <c r="I9" s="26">
        <f>C9/H9*10000</f>
        <v>203875</v>
      </c>
      <c r="J9" s="25"/>
    </row>
    <row r="10" s="3" customFormat="1" ht="27" customHeight="1" spans="1:10">
      <c r="A10" s="27"/>
      <c r="B10" s="28" t="s">
        <v>22</v>
      </c>
      <c r="C10" s="29">
        <v>68.77</v>
      </c>
      <c r="D10" s="29"/>
      <c r="E10" s="29"/>
      <c r="F10" s="29">
        <f t="shared" ref="F10:F12" si="1">H10*I10*0.0001</f>
        <v>68.77</v>
      </c>
      <c r="G10" s="30" t="s">
        <v>21</v>
      </c>
      <c r="H10" s="29">
        <v>4</v>
      </c>
      <c r="I10" s="31">
        <f>C10/H10*10000</f>
        <v>171925</v>
      </c>
      <c r="J10" s="32"/>
    </row>
    <row r="11" s="3" customFormat="1" ht="27" customHeight="1" spans="1:10">
      <c r="A11" s="27"/>
      <c r="B11" s="28" t="s">
        <v>23</v>
      </c>
      <c r="C11" s="29">
        <v>3.85</v>
      </c>
      <c r="D11" s="29"/>
      <c r="E11" s="29"/>
      <c r="F11" s="29">
        <f t="shared" si="1"/>
        <v>3.85</v>
      </c>
      <c r="G11" s="30" t="s">
        <v>21</v>
      </c>
      <c r="H11" s="29">
        <v>4</v>
      </c>
      <c r="I11" s="31">
        <f t="shared" ref="I11:I48" si="2">C11/H11*10000</f>
        <v>9625</v>
      </c>
      <c r="J11" s="32"/>
    </row>
    <row r="12" s="4" customFormat="1" ht="27" customHeight="1" spans="1:10">
      <c r="A12" s="27"/>
      <c r="B12" s="28" t="s">
        <v>24</v>
      </c>
      <c r="C12" s="29">
        <v>8.93</v>
      </c>
      <c r="D12" s="29"/>
      <c r="E12" s="29"/>
      <c r="F12" s="29">
        <f t="shared" si="1"/>
        <v>8.93</v>
      </c>
      <c r="G12" s="30" t="s">
        <v>21</v>
      </c>
      <c r="H12" s="29">
        <v>4</v>
      </c>
      <c r="I12" s="31">
        <f t="shared" si="2"/>
        <v>22325</v>
      </c>
      <c r="J12" s="32"/>
    </row>
    <row r="13" s="5" customFormat="1" ht="27" customHeight="1" spans="1:10">
      <c r="A13" s="19">
        <v>1.2</v>
      </c>
      <c r="B13" s="14" t="s">
        <v>25</v>
      </c>
      <c r="C13" s="22">
        <f>SUM(C14:C16)</f>
        <v>20.54</v>
      </c>
      <c r="D13" s="22"/>
      <c r="E13" s="22"/>
      <c r="F13" s="22">
        <f t="shared" si="0"/>
        <v>20.54</v>
      </c>
      <c r="G13" s="23" t="s">
        <v>21</v>
      </c>
      <c r="H13" s="22">
        <v>1</v>
      </c>
      <c r="I13" s="26">
        <f t="shared" si="2"/>
        <v>205400</v>
      </c>
      <c r="J13" s="25"/>
    </row>
    <row r="14" s="4" customFormat="1" ht="27" customHeight="1" spans="1:10">
      <c r="A14" s="27"/>
      <c r="B14" s="28" t="s">
        <v>22</v>
      </c>
      <c r="C14" s="29">
        <v>17.32</v>
      </c>
      <c r="D14" s="29"/>
      <c r="E14" s="29"/>
      <c r="F14" s="29">
        <f t="shared" ref="F14:F16" si="3">H14*I14*0.0001</f>
        <v>17.32</v>
      </c>
      <c r="G14" s="30" t="s">
        <v>21</v>
      </c>
      <c r="H14" s="29">
        <v>1</v>
      </c>
      <c r="I14" s="31">
        <f t="shared" si="2"/>
        <v>173200</v>
      </c>
      <c r="J14" s="32"/>
    </row>
    <row r="15" s="4" customFormat="1" ht="27" customHeight="1" spans="1:10">
      <c r="A15" s="27"/>
      <c r="B15" s="28" t="s">
        <v>23</v>
      </c>
      <c r="C15" s="29">
        <v>0.97</v>
      </c>
      <c r="D15" s="29"/>
      <c r="E15" s="29"/>
      <c r="F15" s="29">
        <f t="shared" si="3"/>
        <v>0.97</v>
      </c>
      <c r="G15" s="30" t="s">
        <v>21</v>
      </c>
      <c r="H15" s="29">
        <v>1</v>
      </c>
      <c r="I15" s="31">
        <f t="shared" si="2"/>
        <v>9700</v>
      </c>
      <c r="J15" s="32"/>
    </row>
    <row r="16" s="4" customFormat="1" ht="27" customHeight="1" spans="1:10">
      <c r="A16" s="27"/>
      <c r="B16" s="28" t="s">
        <v>24</v>
      </c>
      <c r="C16" s="29">
        <v>2.25</v>
      </c>
      <c r="D16" s="29"/>
      <c r="E16" s="29"/>
      <c r="F16" s="29">
        <f t="shared" si="3"/>
        <v>2.25</v>
      </c>
      <c r="G16" s="30" t="s">
        <v>21</v>
      </c>
      <c r="H16" s="29">
        <v>1</v>
      </c>
      <c r="I16" s="31">
        <f t="shared" si="2"/>
        <v>22500</v>
      </c>
      <c r="J16" s="32"/>
    </row>
    <row r="17" s="5" customFormat="1" ht="27" customHeight="1" spans="1:10">
      <c r="A17" s="19">
        <v>1.3</v>
      </c>
      <c r="B17" s="14" t="s">
        <v>26</v>
      </c>
      <c r="C17" s="22">
        <f>SUM(C18:C20)</f>
        <v>20.76</v>
      </c>
      <c r="D17" s="22"/>
      <c r="E17" s="22"/>
      <c r="F17" s="22">
        <f>C17</f>
        <v>20.76</v>
      </c>
      <c r="G17" s="23" t="s">
        <v>21</v>
      </c>
      <c r="H17" s="22">
        <v>1</v>
      </c>
      <c r="I17" s="26">
        <f t="shared" si="2"/>
        <v>207600</v>
      </c>
      <c r="J17" s="25"/>
    </row>
    <row r="18" s="5" customFormat="1" ht="27" customHeight="1" spans="1:10">
      <c r="A18" s="27"/>
      <c r="B18" s="28" t="s">
        <v>22</v>
      </c>
      <c r="C18" s="29">
        <v>17.51</v>
      </c>
      <c r="D18" s="29"/>
      <c r="E18" s="29"/>
      <c r="F18" s="29">
        <f t="shared" ref="F18:F20" si="4">H18*I18*0.0001</f>
        <v>17.51</v>
      </c>
      <c r="G18" s="30" t="s">
        <v>21</v>
      </c>
      <c r="H18" s="29">
        <v>1</v>
      </c>
      <c r="I18" s="31">
        <f t="shared" si="2"/>
        <v>175100</v>
      </c>
      <c r="J18" s="25"/>
    </row>
    <row r="19" s="5" customFormat="1" ht="27" customHeight="1" spans="1:10">
      <c r="A19" s="27"/>
      <c r="B19" s="28" t="s">
        <v>23</v>
      </c>
      <c r="C19" s="29">
        <v>0.98</v>
      </c>
      <c r="D19" s="29"/>
      <c r="E19" s="29"/>
      <c r="F19" s="29">
        <f t="shared" si="4"/>
        <v>0.98</v>
      </c>
      <c r="G19" s="30" t="s">
        <v>21</v>
      </c>
      <c r="H19" s="29">
        <v>1</v>
      </c>
      <c r="I19" s="31">
        <f t="shared" si="2"/>
        <v>9800</v>
      </c>
      <c r="J19" s="25"/>
    </row>
    <row r="20" s="5" customFormat="1" ht="27" customHeight="1" spans="1:10">
      <c r="A20" s="27"/>
      <c r="B20" s="28" t="s">
        <v>24</v>
      </c>
      <c r="C20" s="29">
        <v>2.27</v>
      </c>
      <c r="D20" s="29"/>
      <c r="E20" s="29"/>
      <c r="F20" s="29">
        <f t="shared" si="4"/>
        <v>2.27</v>
      </c>
      <c r="G20" s="30" t="s">
        <v>21</v>
      </c>
      <c r="H20" s="29">
        <v>1</v>
      </c>
      <c r="I20" s="31">
        <f t="shared" si="2"/>
        <v>22700</v>
      </c>
      <c r="J20" s="25"/>
    </row>
    <row r="21" s="5" customFormat="1" ht="27" customHeight="1" spans="1:10">
      <c r="A21" s="19">
        <v>1.4</v>
      </c>
      <c r="B21" s="14" t="s">
        <v>27</v>
      </c>
      <c r="C21" s="22">
        <f>SUM(C22:C24)</f>
        <v>21.24</v>
      </c>
      <c r="D21" s="22"/>
      <c r="E21" s="22"/>
      <c r="F21" s="22">
        <f>C21</f>
        <v>21.24</v>
      </c>
      <c r="G21" s="23" t="s">
        <v>21</v>
      </c>
      <c r="H21" s="22">
        <v>1</v>
      </c>
      <c r="I21" s="26">
        <f t="shared" si="2"/>
        <v>212400</v>
      </c>
      <c r="J21" s="25"/>
    </row>
    <row r="22" s="5" customFormat="1" ht="27" customHeight="1" spans="1:10">
      <c r="A22" s="27"/>
      <c r="B22" s="28" t="s">
        <v>22</v>
      </c>
      <c r="C22" s="29">
        <v>17.92</v>
      </c>
      <c r="D22" s="29"/>
      <c r="E22" s="29"/>
      <c r="F22" s="29">
        <f t="shared" ref="F22:F24" si="5">H22*I22*0.0001</f>
        <v>17.92</v>
      </c>
      <c r="G22" s="30" t="s">
        <v>21</v>
      </c>
      <c r="H22" s="29">
        <v>1</v>
      </c>
      <c r="I22" s="31">
        <f t="shared" si="2"/>
        <v>179200</v>
      </c>
      <c r="J22" s="25"/>
    </row>
    <row r="23" s="5" customFormat="1" ht="27" customHeight="1" spans="1:10">
      <c r="A23" s="27"/>
      <c r="B23" s="28" t="s">
        <v>23</v>
      </c>
      <c r="C23" s="29">
        <v>1</v>
      </c>
      <c r="D23" s="29"/>
      <c r="E23" s="29"/>
      <c r="F23" s="29">
        <f t="shared" si="5"/>
        <v>1</v>
      </c>
      <c r="G23" s="30" t="s">
        <v>21</v>
      </c>
      <c r="H23" s="29">
        <v>1</v>
      </c>
      <c r="I23" s="31">
        <f t="shared" si="2"/>
        <v>10000</v>
      </c>
      <c r="J23" s="25"/>
    </row>
    <row r="24" s="5" customFormat="1" ht="27" customHeight="1" spans="1:10">
      <c r="A24" s="27"/>
      <c r="B24" s="28" t="s">
        <v>24</v>
      </c>
      <c r="C24" s="29">
        <v>2.32</v>
      </c>
      <c r="D24" s="29"/>
      <c r="E24" s="29"/>
      <c r="F24" s="29">
        <f t="shared" si="5"/>
        <v>2.32</v>
      </c>
      <c r="G24" s="30" t="s">
        <v>21</v>
      </c>
      <c r="H24" s="29">
        <v>1</v>
      </c>
      <c r="I24" s="31">
        <f t="shared" si="2"/>
        <v>23200</v>
      </c>
      <c r="J24" s="25"/>
    </row>
    <row r="25" s="5" customFormat="1" ht="27" customHeight="1" spans="1:10">
      <c r="A25" s="19">
        <v>1.5</v>
      </c>
      <c r="B25" s="14" t="s">
        <v>28</v>
      </c>
      <c r="C25" s="22">
        <f>SUM(C26:C28)</f>
        <v>15.26</v>
      </c>
      <c r="D25" s="22"/>
      <c r="E25" s="22"/>
      <c r="F25" s="22">
        <f>C25</f>
        <v>15.26</v>
      </c>
      <c r="G25" s="23" t="s">
        <v>21</v>
      </c>
      <c r="H25" s="22">
        <v>1</v>
      </c>
      <c r="I25" s="26">
        <f t="shared" si="2"/>
        <v>152600</v>
      </c>
      <c r="J25" s="25"/>
    </row>
    <row r="26" s="5" customFormat="1" ht="27" customHeight="1" spans="1:10">
      <c r="A26" s="27"/>
      <c r="B26" s="28" t="s">
        <v>22</v>
      </c>
      <c r="C26" s="29">
        <v>12.93</v>
      </c>
      <c r="D26" s="29"/>
      <c r="E26" s="29"/>
      <c r="F26" s="29">
        <f t="shared" ref="F26:F28" si="6">H26*I26*0.0001</f>
        <v>12.93</v>
      </c>
      <c r="G26" s="30" t="s">
        <v>21</v>
      </c>
      <c r="H26" s="29">
        <v>1</v>
      </c>
      <c r="I26" s="31">
        <f t="shared" si="2"/>
        <v>129300</v>
      </c>
      <c r="J26" s="25"/>
    </row>
    <row r="27" s="5" customFormat="1" ht="27" customHeight="1" spans="1:10">
      <c r="A27" s="27"/>
      <c r="B27" s="28" t="s">
        <v>23</v>
      </c>
      <c r="C27" s="29">
        <v>0.7</v>
      </c>
      <c r="D27" s="29"/>
      <c r="E27" s="29"/>
      <c r="F27" s="29">
        <f t="shared" si="6"/>
        <v>0.7</v>
      </c>
      <c r="G27" s="30" t="s">
        <v>21</v>
      </c>
      <c r="H27" s="29">
        <v>1</v>
      </c>
      <c r="I27" s="31">
        <f t="shared" si="2"/>
        <v>7000</v>
      </c>
      <c r="J27" s="25"/>
    </row>
    <row r="28" s="5" customFormat="1" ht="27" customHeight="1" spans="1:10">
      <c r="A28" s="27"/>
      <c r="B28" s="28" t="s">
        <v>24</v>
      </c>
      <c r="C28" s="29">
        <v>1.63</v>
      </c>
      <c r="D28" s="29"/>
      <c r="E28" s="29"/>
      <c r="F28" s="29">
        <f t="shared" si="6"/>
        <v>1.63</v>
      </c>
      <c r="G28" s="30" t="s">
        <v>21</v>
      </c>
      <c r="H28" s="29">
        <v>1</v>
      </c>
      <c r="I28" s="31">
        <f t="shared" si="2"/>
        <v>16300</v>
      </c>
      <c r="J28" s="25"/>
    </row>
    <row r="29" s="5" customFormat="1" ht="27" customHeight="1" spans="1:10">
      <c r="A29" s="19">
        <v>1.6</v>
      </c>
      <c r="B29" s="14" t="s">
        <v>29</v>
      </c>
      <c r="C29" s="22">
        <f>SUM(C30:C32)</f>
        <v>15.63</v>
      </c>
      <c r="D29" s="22"/>
      <c r="E29" s="22"/>
      <c r="F29" s="22">
        <f>C29</f>
        <v>15.63</v>
      </c>
      <c r="G29" s="23" t="s">
        <v>21</v>
      </c>
      <c r="H29" s="22">
        <v>1</v>
      </c>
      <c r="I29" s="26">
        <f t="shared" si="2"/>
        <v>156300</v>
      </c>
      <c r="J29" s="25"/>
    </row>
    <row r="30" s="5" customFormat="1" ht="27" customHeight="1" spans="1:10">
      <c r="A30" s="27"/>
      <c r="B30" s="28" t="s">
        <v>22</v>
      </c>
      <c r="C30" s="29">
        <v>13.24</v>
      </c>
      <c r="D30" s="29"/>
      <c r="E30" s="29"/>
      <c r="F30" s="29">
        <f t="shared" ref="F30:F32" si="7">H30*I30*0.0001</f>
        <v>13.24</v>
      </c>
      <c r="G30" s="30" t="s">
        <v>21</v>
      </c>
      <c r="H30" s="29">
        <v>1</v>
      </c>
      <c r="I30" s="31">
        <f t="shared" si="2"/>
        <v>132400</v>
      </c>
      <c r="J30" s="25"/>
    </row>
    <row r="31" s="5" customFormat="1" ht="27" customHeight="1" spans="1:10">
      <c r="A31" s="27"/>
      <c r="B31" s="28" t="s">
        <v>23</v>
      </c>
      <c r="C31" s="29">
        <v>0.72</v>
      </c>
      <c r="D31" s="29"/>
      <c r="E31" s="29"/>
      <c r="F31" s="29">
        <f t="shared" si="7"/>
        <v>0.72</v>
      </c>
      <c r="G31" s="30" t="s">
        <v>21</v>
      </c>
      <c r="H31" s="29">
        <v>1</v>
      </c>
      <c r="I31" s="31">
        <f t="shared" si="2"/>
        <v>7200</v>
      </c>
      <c r="J31" s="25"/>
    </row>
    <row r="32" s="5" customFormat="1" ht="27" customHeight="1" spans="1:10">
      <c r="A32" s="27"/>
      <c r="B32" s="28" t="s">
        <v>24</v>
      </c>
      <c r="C32" s="29">
        <v>1.67</v>
      </c>
      <c r="D32" s="29"/>
      <c r="E32" s="29"/>
      <c r="F32" s="29">
        <f t="shared" si="7"/>
        <v>1.67</v>
      </c>
      <c r="G32" s="30" t="s">
        <v>21</v>
      </c>
      <c r="H32" s="29">
        <v>1</v>
      </c>
      <c r="I32" s="31">
        <f t="shared" si="2"/>
        <v>16700</v>
      </c>
      <c r="J32" s="25"/>
    </row>
    <row r="33" s="5" customFormat="1" ht="27" customHeight="1" spans="1:10">
      <c r="A33" s="19">
        <v>1.7</v>
      </c>
      <c r="B33" s="14" t="s">
        <v>30</v>
      </c>
      <c r="C33" s="22">
        <f>SUM(C34:C36)</f>
        <v>16.31</v>
      </c>
      <c r="D33" s="22"/>
      <c r="E33" s="22"/>
      <c r="F33" s="22">
        <f>C33</f>
        <v>16.31</v>
      </c>
      <c r="G33" s="23" t="s">
        <v>21</v>
      </c>
      <c r="H33" s="22">
        <v>1</v>
      </c>
      <c r="I33" s="26">
        <f t="shared" si="2"/>
        <v>163100</v>
      </c>
      <c r="J33" s="25"/>
    </row>
    <row r="34" s="5" customFormat="1" ht="27" customHeight="1" spans="1:10">
      <c r="A34" s="27"/>
      <c r="B34" s="28" t="s">
        <v>22</v>
      </c>
      <c r="C34" s="29">
        <v>13.8</v>
      </c>
      <c r="D34" s="29"/>
      <c r="E34" s="29"/>
      <c r="F34" s="29">
        <f t="shared" ref="F34:F36" si="8">H34*I34*0.0001</f>
        <v>13.8</v>
      </c>
      <c r="G34" s="30" t="s">
        <v>21</v>
      </c>
      <c r="H34" s="29">
        <v>1</v>
      </c>
      <c r="I34" s="31">
        <f t="shared" si="2"/>
        <v>138000</v>
      </c>
      <c r="J34" s="25"/>
    </row>
    <row r="35" s="5" customFormat="1" ht="27" customHeight="1" spans="1:10">
      <c r="A35" s="27"/>
      <c r="B35" s="28" t="s">
        <v>23</v>
      </c>
      <c r="C35" s="29">
        <v>0.75</v>
      </c>
      <c r="D35" s="29"/>
      <c r="E35" s="29"/>
      <c r="F35" s="29">
        <f t="shared" si="8"/>
        <v>0.75</v>
      </c>
      <c r="G35" s="30" t="s">
        <v>21</v>
      </c>
      <c r="H35" s="29">
        <v>1</v>
      </c>
      <c r="I35" s="31">
        <f t="shared" si="2"/>
        <v>7500</v>
      </c>
      <c r="J35" s="25"/>
    </row>
    <row r="36" s="5" customFormat="1" ht="27" customHeight="1" spans="1:10">
      <c r="A36" s="27"/>
      <c r="B36" s="28" t="s">
        <v>24</v>
      </c>
      <c r="C36" s="29">
        <v>1.76</v>
      </c>
      <c r="D36" s="29"/>
      <c r="E36" s="29"/>
      <c r="F36" s="29">
        <f t="shared" si="8"/>
        <v>1.76</v>
      </c>
      <c r="G36" s="30" t="s">
        <v>21</v>
      </c>
      <c r="H36" s="29">
        <v>1</v>
      </c>
      <c r="I36" s="31">
        <f t="shared" si="2"/>
        <v>17600</v>
      </c>
      <c r="J36" s="25"/>
    </row>
    <row r="37" s="5" customFormat="1" ht="27" customHeight="1" spans="1:10">
      <c r="A37" s="19">
        <v>1.8</v>
      </c>
      <c r="B37" s="14" t="s">
        <v>31</v>
      </c>
      <c r="C37" s="22">
        <f>SUM(C38:C40)</f>
        <v>16.99</v>
      </c>
      <c r="D37" s="22"/>
      <c r="E37" s="22"/>
      <c r="F37" s="22">
        <f>C37</f>
        <v>16.99</v>
      </c>
      <c r="G37" s="23" t="s">
        <v>21</v>
      </c>
      <c r="H37" s="22">
        <v>1</v>
      </c>
      <c r="I37" s="26">
        <f t="shared" ref="I37:I45" si="9">C37/H37*10000</f>
        <v>169900</v>
      </c>
      <c r="J37" s="25"/>
    </row>
    <row r="38" s="5" customFormat="1" ht="27" customHeight="1" spans="1:10">
      <c r="A38" s="27"/>
      <c r="B38" s="28" t="s">
        <v>22</v>
      </c>
      <c r="C38" s="29">
        <v>14.35</v>
      </c>
      <c r="D38" s="29"/>
      <c r="E38" s="29"/>
      <c r="F38" s="29">
        <f t="shared" ref="F38:F40" si="10">H38*I38*0.0001</f>
        <v>14.35</v>
      </c>
      <c r="G38" s="30" t="s">
        <v>21</v>
      </c>
      <c r="H38" s="29">
        <v>1</v>
      </c>
      <c r="I38" s="31">
        <f t="shared" si="9"/>
        <v>143500</v>
      </c>
      <c r="J38" s="25"/>
    </row>
    <row r="39" s="5" customFormat="1" ht="27" customHeight="1" spans="1:10">
      <c r="A39" s="27"/>
      <c r="B39" s="28" t="s">
        <v>23</v>
      </c>
      <c r="C39" s="29">
        <v>0.79</v>
      </c>
      <c r="D39" s="29"/>
      <c r="E39" s="29"/>
      <c r="F39" s="29">
        <f t="shared" si="10"/>
        <v>0.79</v>
      </c>
      <c r="G39" s="30" t="s">
        <v>21</v>
      </c>
      <c r="H39" s="29">
        <v>1</v>
      </c>
      <c r="I39" s="31">
        <f t="shared" si="9"/>
        <v>7900</v>
      </c>
      <c r="J39" s="25"/>
    </row>
    <row r="40" s="5" customFormat="1" ht="27" customHeight="1" spans="1:10">
      <c r="A40" s="27"/>
      <c r="B40" s="28" t="s">
        <v>24</v>
      </c>
      <c r="C40" s="29">
        <v>1.85</v>
      </c>
      <c r="D40" s="29"/>
      <c r="E40" s="29"/>
      <c r="F40" s="29">
        <f t="shared" si="10"/>
        <v>1.85</v>
      </c>
      <c r="G40" s="30" t="s">
        <v>21</v>
      </c>
      <c r="H40" s="29">
        <v>1</v>
      </c>
      <c r="I40" s="31">
        <f t="shared" si="9"/>
        <v>18500</v>
      </c>
      <c r="J40" s="25"/>
    </row>
    <row r="41" s="5" customFormat="1" ht="27" customHeight="1" spans="1:10">
      <c r="A41" s="19">
        <v>1.9</v>
      </c>
      <c r="B41" s="14" t="s">
        <v>32</v>
      </c>
      <c r="C41" s="22">
        <f>SUM(C42:C44)</f>
        <v>17.9</v>
      </c>
      <c r="D41" s="22"/>
      <c r="E41" s="22"/>
      <c r="F41" s="22">
        <f>C41</f>
        <v>17.9</v>
      </c>
      <c r="G41" s="23" t="s">
        <v>21</v>
      </c>
      <c r="H41" s="22">
        <v>1</v>
      </c>
      <c r="I41" s="26">
        <f t="shared" si="9"/>
        <v>179000</v>
      </c>
      <c r="J41" s="25"/>
    </row>
    <row r="42" s="5" customFormat="1" ht="27" customHeight="1" spans="1:10">
      <c r="A42" s="27"/>
      <c r="B42" s="28" t="s">
        <v>22</v>
      </c>
      <c r="C42" s="29">
        <v>15.14</v>
      </c>
      <c r="D42" s="29"/>
      <c r="E42" s="29"/>
      <c r="F42" s="29">
        <f t="shared" ref="F42:F44" si="11">H42*I42*0.0001</f>
        <v>15.14</v>
      </c>
      <c r="G42" s="30" t="s">
        <v>21</v>
      </c>
      <c r="H42" s="29">
        <v>1</v>
      </c>
      <c r="I42" s="31">
        <f t="shared" si="9"/>
        <v>151400</v>
      </c>
      <c r="J42" s="25"/>
    </row>
    <row r="43" s="5" customFormat="1" ht="27" customHeight="1" spans="1:10">
      <c r="A43" s="27"/>
      <c r="B43" s="28" t="s">
        <v>23</v>
      </c>
      <c r="C43" s="29">
        <v>0.83</v>
      </c>
      <c r="D43" s="29"/>
      <c r="E43" s="29"/>
      <c r="F43" s="29">
        <f t="shared" si="11"/>
        <v>0.83</v>
      </c>
      <c r="G43" s="30" t="s">
        <v>21</v>
      </c>
      <c r="H43" s="29">
        <v>1</v>
      </c>
      <c r="I43" s="31">
        <f t="shared" si="9"/>
        <v>8300</v>
      </c>
      <c r="J43" s="25"/>
    </row>
    <row r="44" s="5" customFormat="1" ht="27" customHeight="1" spans="1:10">
      <c r="A44" s="27"/>
      <c r="B44" s="28" t="s">
        <v>24</v>
      </c>
      <c r="C44" s="29">
        <v>1.93</v>
      </c>
      <c r="D44" s="29"/>
      <c r="E44" s="29"/>
      <c r="F44" s="29">
        <f t="shared" si="11"/>
        <v>1.93</v>
      </c>
      <c r="G44" s="30" t="s">
        <v>21</v>
      </c>
      <c r="H44" s="29">
        <v>1</v>
      </c>
      <c r="I44" s="31">
        <f t="shared" si="9"/>
        <v>19300</v>
      </c>
      <c r="J44" s="25"/>
    </row>
    <row r="45" s="5" customFormat="1" ht="27" customHeight="1" spans="1:10">
      <c r="A45" s="20">
        <v>1.1</v>
      </c>
      <c r="B45" s="14" t="s">
        <v>33</v>
      </c>
      <c r="C45" s="22">
        <f>SUM(C46:C48)</f>
        <v>18.62</v>
      </c>
      <c r="D45" s="22"/>
      <c r="E45" s="22"/>
      <c r="F45" s="22">
        <f>C45</f>
        <v>18.62</v>
      </c>
      <c r="G45" s="23" t="s">
        <v>21</v>
      </c>
      <c r="H45" s="22">
        <v>1</v>
      </c>
      <c r="I45" s="26">
        <f t="shared" si="9"/>
        <v>186200</v>
      </c>
      <c r="J45" s="25"/>
    </row>
    <row r="46" s="5" customFormat="1" ht="27" customHeight="1" spans="1:10">
      <c r="A46" s="27"/>
      <c r="B46" s="28" t="s">
        <v>22</v>
      </c>
      <c r="C46" s="29">
        <v>15.73</v>
      </c>
      <c r="D46" s="29"/>
      <c r="E46" s="29"/>
      <c r="F46" s="29">
        <f t="shared" ref="F46:F48" si="12">H46*I46*0.0001</f>
        <v>15.73</v>
      </c>
      <c r="G46" s="30" t="s">
        <v>21</v>
      </c>
      <c r="H46" s="29">
        <v>1</v>
      </c>
      <c r="I46" s="31">
        <f t="shared" si="2"/>
        <v>157300</v>
      </c>
      <c r="J46" s="25"/>
    </row>
    <row r="47" s="5" customFormat="1" ht="27" customHeight="1" spans="1:10">
      <c r="A47" s="27"/>
      <c r="B47" s="28" t="s">
        <v>23</v>
      </c>
      <c r="C47" s="29">
        <v>0.87</v>
      </c>
      <c r="D47" s="29"/>
      <c r="E47" s="29"/>
      <c r="F47" s="29">
        <f t="shared" si="12"/>
        <v>0.87</v>
      </c>
      <c r="G47" s="30" t="s">
        <v>21</v>
      </c>
      <c r="H47" s="29">
        <v>1</v>
      </c>
      <c r="I47" s="31">
        <f t="shared" si="2"/>
        <v>8700</v>
      </c>
      <c r="J47" s="25"/>
    </row>
    <row r="48" s="5" customFormat="1" ht="27" customHeight="1" spans="1:10">
      <c r="A48" s="27"/>
      <c r="B48" s="28" t="s">
        <v>24</v>
      </c>
      <c r="C48" s="29">
        <v>2.02</v>
      </c>
      <c r="D48" s="29"/>
      <c r="E48" s="29"/>
      <c r="F48" s="29">
        <f t="shared" si="12"/>
        <v>2.02</v>
      </c>
      <c r="G48" s="30" t="s">
        <v>21</v>
      </c>
      <c r="H48" s="29">
        <v>1</v>
      </c>
      <c r="I48" s="31">
        <f t="shared" si="2"/>
        <v>20200</v>
      </c>
      <c r="J48" s="25"/>
    </row>
    <row r="49" s="5" customFormat="1" ht="27" customHeight="1" spans="1:10">
      <c r="A49" s="19">
        <v>2</v>
      </c>
      <c r="B49" s="14" t="s">
        <v>34</v>
      </c>
      <c r="C49" s="23">
        <f>SUM(C50:C60)</f>
        <v>17.86</v>
      </c>
      <c r="D49" s="23"/>
      <c r="E49" s="23"/>
      <c r="F49" s="23">
        <f>C49</f>
        <v>17.86</v>
      </c>
      <c r="G49" s="23"/>
      <c r="H49" s="23"/>
      <c r="I49" s="31"/>
      <c r="J49" s="25"/>
    </row>
    <row r="50" s="5" customFormat="1" ht="27" customHeight="1" spans="1:10">
      <c r="A50" s="19"/>
      <c r="B50" s="28" t="s">
        <v>35</v>
      </c>
      <c r="C50" s="33">
        <v>6.76</v>
      </c>
      <c r="D50" s="33"/>
      <c r="E50" s="33"/>
      <c r="F50" s="33">
        <f>C50</f>
        <v>6.76</v>
      </c>
      <c r="G50" s="34" t="s">
        <v>21</v>
      </c>
      <c r="H50" s="35">
        <v>1</v>
      </c>
      <c r="I50" s="31">
        <f t="shared" ref="I49:I60" si="13">C50/H50*10000</f>
        <v>67600</v>
      </c>
      <c r="J50" s="25"/>
    </row>
    <row r="51" s="5" customFormat="1" ht="27" customHeight="1" spans="1:10">
      <c r="A51" s="19"/>
      <c r="B51" s="28" t="s">
        <v>36</v>
      </c>
      <c r="C51" s="33">
        <v>1.11</v>
      </c>
      <c r="D51" s="36"/>
      <c r="E51" s="33"/>
      <c r="F51" s="33">
        <f t="shared" ref="F51:F65" si="14">C51</f>
        <v>1.11</v>
      </c>
      <c r="G51" s="34" t="s">
        <v>37</v>
      </c>
      <c r="H51" s="35">
        <v>6</v>
      </c>
      <c r="I51" s="31">
        <f t="shared" si="13"/>
        <v>1850</v>
      </c>
      <c r="J51" s="25"/>
    </row>
    <row r="52" s="5" customFormat="1" ht="27" customHeight="1" spans="1:10">
      <c r="A52" s="19"/>
      <c r="B52" s="28" t="s">
        <v>38</v>
      </c>
      <c r="C52" s="33">
        <v>1.17</v>
      </c>
      <c r="D52" s="36"/>
      <c r="E52" s="33"/>
      <c r="F52" s="33">
        <f t="shared" si="14"/>
        <v>1.17</v>
      </c>
      <c r="G52" s="34" t="s">
        <v>37</v>
      </c>
      <c r="H52" s="35">
        <v>6</v>
      </c>
      <c r="I52" s="31">
        <f t="shared" si="13"/>
        <v>1950</v>
      </c>
      <c r="J52" s="25"/>
    </row>
    <row r="53" s="5" customFormat="1" ht="27" customHeight="1" spans="1:10">
      <c r="A53" s="19"/>
      <c r="B53" s="28" t="s">
        <v>39</v>
      </c>
      <c r="C53" s="33">
        <v>1.76</v>
      </c>
      <c r="D53" s="36"/>
      <c r="E53" s="33"/>
      <c r="F53" s="33">
        <f t="shared" si="14"/>
        <v>1.76</v>
      </c>
      <c r="G53" s="34" t="s">
        <v>37</v>
      </c>
      <c r="H53" s="35">
        <v>13</v>
      </c>
      <c r="I53" s="31">
        <f t="shared" si="13"/>
        <v>1353.84615384615</v>
      </c>
      <c r="J53" s="25"/>
    </row>
    <row r="54" s="5" customFormat="1" ht="27" customHeight="1" spans="1:10">
      <c r="A54" s="19"/>
      <c r="B54" s="28" t="s">
        <v>40</v>
      </c>
      <c r="C54" s="33">
        <v>0.27</v>
      </c>
      <c r="D54" s="33"/>
      <c r="E54" s="33"/>
      <c r="F54" s="33">
        <f t="shared" si="14"/>
        <v>0.27</v>
      </c>
      <c r="G54" s="34" t="s">
        <v>41</v>
      </c>
      <c r="H54" s="34">
        <f>15*3</f>
        <v>45</v>
      </c>
      <c r="I54" s="31">
        <f t="shared" si="13"/>
        <v>60</v>
      </c>
      <c r="J54" s="25"/>
    </row>
    <row r="55" s="5" customFormat="1" ht="27" customHeight="1" spans="1:10">
      <c r="A55" s="19"/>
      <c r="B55" s="28" t="s">
        <v>42</v>
      </c>
      <c r="C55" s="33">
        <v>2.4</v>
      </c>
      <c r="D55" s="23"/>
      <c r="E55" s="33"/>
      <c r="F55" s="33">
        <f t="shared" si="14"/>
        <v>2.4</v>
      </c>
      <c r="G55" s="34" t="s">
        <v>41</v>
      </c>
      <c r="H55" s="34">
        <f>180*4</f>
        <v>720</v>
      </c>
      <c r="I55" s="31">
        <f t="shared" si="13"/>
        <v>33.3333333333333</v>
      </c>
      <c r="J55" s="25"/>
    </row>
    <row r="56" s="5" customFormat="1" ht="27" customHeight="1" spans="1:10">
      <c r="A56" s="19"/>
      <c r="B56" s="28" t="s">
        <v>43</v>
      </c>
      <c r="C56" s="33">
        <v>1.12</v>
      </c>
      <c r="D56" s="23"/>
      <c r="E56" s="33"/>
      <c r="F56" s="33">
        <f t="shared" si="14"/>
        <v>1.12</v>
      </c>
      <c r="G56" s="34" t="s">
        <v>41</v>
      </c>
      <c r="H56" s="34">
        <f>10*H52</f>
        <v>60</v>
      </c>
      <c r="I56" s="31">
        <f t="shared" si="13"/>
        <v>186.666666666667</v>
      </c>
      <c r="J56" s="25"/>
    </row>
    <row r="57" s="5" customFormat="1" ht="27" customHeight="1" spans="1:10">
      <c r="A57" s="19"/>
      <c r="B57" s="28" t="s">
        <v>44</v>
      </c>
      <c r="C57" s="33">
        <v>1.88</v>
      </c>
      <c r="D57" s="23"/>
      <c r="E57" s="33"/>
      <c r="F57" s="33">
        <f t="shared" si="14"/>
        <v>1.88</v>
      </c>
      <c r="G57" s="34" t="s">
        <v>41</v>
      </c>
      <c r="H57" s="34">
        <f>H53*25</f>
        <v>325</v>
      </c>
      <c r="I57" s="31">
        <f t="shared" si="13"/>
        <v>57.8461538461538</v>
      </c>
      <c r="J57" s="25"/>
    </row>
    <row r="58" s="5" customFormat="1" ht="27" customHeight="1" spans="1:10">
      <c r="A58" s="19"/>
      <c r="B58" s="28" t="s">
        <v>45</v>
      </c>
      <c r="C58" s="33">
        <v>0.12</v>
      </c>
      <c r="D58" s="23"/>
      <c r="E58" s="33"/>
      <c r="F58" s="33">
        <f t="shared" si="14"/>
        <v>0.12</v>
      </c>
      <c r="G58" s="34" t="s">
        <v>41</v>
      </c>
      <c r="H58" s="34">
        <f>2.5*H53</f>
        <v>32.5</v>
      </c>
      <c r="I58" s="31">
        <f t="shared" si="13"/>
        <v>36.9230769230769</v>
      </c>
      <c r="J58" s="25"/>
    </row>
    <row r="59" s="5" customFormat="1" ht="27" customHeight="1" spans="1:10">
      <c r="A59" s="19"/>
      <c r="B59" s="28" t="s">
        <v>46</v>
      </c>
      <c r="C59" s="33">
        <v>0.62</v>
      </c>
      <c r="D59" s="23"/>
      <c r="E59" s="33"/>
      <c r="F59" s="33">
        <f t="shared" si="14"/>
        <v>0.62</v>
      </c>
      <c r="G59" s="34" t="s">
        <v>41</v>
      </c>
      <c r="H59" s="34">
        <f>2.5*H53</f>
        <v>32.5</v>
      </c>
      <c r="I59" s="31">
        <f t="shared" si="13"/>
        <v>190.769230769231</v>
      </c>
      <c r="J59" s="25"/>
    </row>
    <row r="60" s="5" customFormat="1" ht="27" customHeight="1" spans="1:10">
      <c r="A60" s="19"/>
      <c r="B60" s="28" t="s">
        <v>47</v>
      </c>
      <c r="C60" s="33">
        <v>0.65</v>
      </c>
      <c r="D60" s="23"/>
      <c r="E60" s="33"/>
      <c r="F60" s="33">
        <f t="shared" si="14"/>
        <v>0.65</v>
      </c>
      <c r="G60" s="34" t="s">
        <v>48</v>
      </c>
      <c r="H60" s="34">
        <f>H57*0.6*1.1</f>
        <v>214.5</v>
      </c>
      <c r="I60" s="31">
        <f t="shared" si="13"/>
        <v>30.3030303030303</v>
      </c>
      <c r="J60" s="25"/>
    </row>
    <row r="61" s="5" customFormat="1" ht="27" customHeight="1" spans="1:10">
      <c r="A61" s="19">
        <v>3</v>
      </c>
      <c r="B61" s="14" t="s">
        <v>49</v>
      </c>
      <c r="C61" s="36">
        <f>SUM(C62:C65)</f>
        <v>4.08</v>
      </c>
      <c r="D61" s="23"/>
      <c r="E61" s="23"/>
      <c r="F61" s="36">
        <f t="shared" si="14"/>
        <v>4.08</v>
      </c>
      <c r="G61" s="23"/>
      <c r="H61" s="23"/>
      <c r="I61" s="31"/>
      <c r="J61" s="25"/>
    </row>
    <row r="62" s="5" customFormat="1" ht="27" customHeight="1" spans="1:10">
      <c r="A62" s="19"/>
      <c r="B62" s="28" t="s">
        <v>50</v>
      </c>
      <c r="C62" s="33">
        <v>2.66</v>
      </c>
      <c r="D62" s="23"/>
      <c r="E62" s="23"/>
      <c r="F62" s="33">
        <f t="shared" si="14"/>
        <v>2.66</v>
      </c>
      <c r="G62" s="37" t="s">
        <v>41</v>
      </c>
      <c r="H62" s="37">
        <v>219</v>
      </c>
      <c r="I62" s="31">
        <f>C62/H62*10000</f>
        <v>121.461187214612</v>
      </c>
      <c r="J62" s="25"/>
    </row>
    <row r="63" s="5" customFormat="1" ht="27" customHeight="1" spans="1:10">
      <c r="A63" s="19"/>
      <c r="B63" s="28" t="s">
        <v>51</v>
      </c>
      <c r="C63" s="33">
        <v>0.38</v>
      </c>
      <c r="D63" s="23"/>
      <c r="E63" s="23"/>
      <c r="F63" s="33">
        <f t="shared" si="14"/>
        <v>0.38</v>
      </c>
      <c r="G63" s="37" t="s">
        <v>41</v>
      </c>
      <c r="H63" s="37">
        <f>5*13</f>
        <v>65</v>
      </c>
      <c r="I63" s="31">
        <f>C63/H63*10000</f>
        <v>58.4615384615385</v>
      </c>
      <c r="J63" s="25"/>
    </row>
    <row r="64" s="5" customFormat="1" ht="27" customHeight="1" spans="1:10">
      <c r="A64" s="19"/>
      <c r="B64" s="28" t="s">
        <v>52</v>
      </c>
      <c r="C64" s="33">
        <v>0.78</v>
      </c>
      <c r="D64" s="23"/>
      <c r="E64" s="23"/>
      <c r="F64" s="33">
        <f t="shared" si="14"/>
        <v>0.78</v>
      </c>
      <c r="G64" s="37" t="s">
        <v>48</v>
      </c>
      <c r="H64" s="37">
        <f>(H62+H63)*1.5*0.6</f>
        <v>255.6</v>
      </c>
      <c r="I64" s="31">
        <f>C64/H64*10000</f>
        <v>30.5164319248826</v>
      </c>
      <c r="J64" s="25"/>
    </row>
    <row r="65" s="5" customFormat="1" ht="27" customHeight="1" spans="1:10">
      <c r="A65" s="19"/>
      <c r="B65" s="28" t="s">
        <v>53</v>
      </c>
      <c r="C65" s="33">
        <v>0.26</v>
      </c>
      <c r="D65" s="23"/>
      <c r="E65" s="23"/>
      <c r="F65" s="33">
        <f t="shared" si="14"/>
        <v>0.26</v>
      </c>
      <c r="G65" s="37" t="s">
        <v>21</v>
      </c>
      <c r="H65" s="37">
        <v>1</v>
      </c>
      <c r="I65" s="31">
        <f>C65/H65*10000</f>
        <v>2600</v>
      </c>
      <c r="J65" s="25"/>
    </row>
    <row r="66" s="5" customFormat="1" ht="27" customHeight="1" spans="1:10">
      <c r="A66" s="19">
        <v>4</v>
      </c>
      <c r="B66" s="15" t="s">
        <v>54</v>
      </c>
      <c r="C66" s="23">
        <f>SUM(C67:C67)</f>
        <v>0.27</v>
      </c>
      <c r="D66" s="23"/>
      <c r="E66" s="23"/>
      <c r="F66" s="23">
        <f t="shared" ref="F66:F81" si="15">C66</f>
        <v>0.27</v>
      </c>
      <c r="G66" s="23"/>
      <c r="H66" s="23"/>
      <c r="I66" s="31"/>
      <c r="J66" s="25"/>
    </row>
    <row r="67" s="6" customFormat="1" ht="27" customHeight="1" spans="1:10">
      <c r="A67" s="27"/>
      <c r="B67" s="28" t="s">
        <v>55</v>
      </c>
      <c r="C67" s="30">
        <v>0.27</v>
      </c>
      <c r="D67" s="30"/>
      <c r="E67" s="30"/>
      <c r="F67" s="30">
        <f t="shared" si="15"/>
        <v>0.27</v>
      </c>
      <c r="G67" s="30" t="s">
        <v>56</v>
      </c>
      <c r="H67" s="30">
        <v>1088</v>
      </c>
      <c r="I67" s="31">
        <f>C67/H67*10000</f>
        <v>2.48161764705882</v>
      </c>
      <c r="J67" s="25"/>
    </row>
    <row r="68" s="1" customFormat="1" ht="27" customHeight="1" spans="1:10">
      <c r="A68" s="19">
        <v>5</v>
      </c>
      <c r="B68" s="15" t="s">
        <v>57</v>
      </c>
      <c r="C68" s="23">
        <f>SUM(C69:C71)</f>
        <v>18.27</v>
      </c>
      <c r="D68" s="23"/>
      <c r="E68" s="23"/>
      <c r="F68" s="23">
        <f t="shared" si="15"/>
        <v>18.27</v>
      </c>
      <c r="G68" s="23"/>
      <c r="H68" s="23"/>
      <c r="I68" s="31"/>
      <c r="J68" s="25"/>
    </row>
    <row r="69" s="1" customFormat="1" ht="27" customHeight="1" spans="1:10">
      <c r="A69" s="27"/>
      <c r="B69" s="28" t="s">
        <v>58</v>
      </c>
      <c r="C69" s="33">
        <v>12.1</v>
      </c>
      <c r="D69" s="23"/>
      <c r="E69" s="33"/>
      <c r="F69" s="33">
        <f t="shared" si="15"/>
        <v>12.1</v>
      </c>
      <c r="G69" s="34" t="s">
        <v>41</v>
      </c>
      <c r="H69" s="34">
        <v>1328</v>
      </c>
      <c r="I69" s="31">
        <f>C69/H69*10000</f>
        <v>91.1144578313253</v>
      </c>
      <c r="J69" s="25"/>
    </row>
    <row r="70" s="1" customFormat="1" ht="27" customHeight="1" spans="1:10">
      <c r="A70" s="19"/>
      <c r="B70" s="28" t="s">
        <v>59</v>
      </c>
      <c r="C70" s="33">
        <v>2.7</v>
      </c>
      <c r="D70" s="23"/>
      <c r="E70" s="33"/>
      <c r="F70" s="33">
        <f t="shared" si="15"/>
        <v>2.7</v>
      </c>
      <c r="G70" s="34" t="s">
        <v>41</v>
      </c>
      <c r="H70" s="34">
        <v>239</v>
      </c>
      <c r="I70" s="31">
        <f>C70/H70*10000</f>
        <v>112.970711297071</v>
      </c>
      <c r="J70" s="25"/>
    </row>
    <row r="71" s="1" customFormat="1" ht="27" customHeight="1" spans="1:10">
      <c r="A71" s="19"/>
      <c r="B71" s="28" t="s">
        <v>60</v>
      </c>
      <c r="C71" s="33">
        <v>3.47</v>
      </c>
      <c r="D71" s="23"/>
      <c r="E71" s="33"/>
      <c r="F71" s="33">
        <f t="shared" si="15"/>
        <v>3.47</v>
      </c>
      <c r="G71" s="34" t="s">
        <v>21</v>
      </c>
      <c r="H71" s="34">
        <v>13</v>
      </c>
      <c r="I71" s="31">
        <f>C71/H71*10000</f>
        <v>2669.23076923077</v>
      </c>
      <c r="J71" s="25"/>
    </row>
    <row r="72" s="1" customFormat="1" ht="27" customHeight="1" spans="1:10">
      <c r="A72" s="19">
        <v>6</v>
      </c>
      <c r="B72" s="14" t="s">
        <v>61</v>
      </c>
      <c r="C72" s="23">
        <f>SUM(C73:C75)</f>
        <v>13.07</v>
      </c>
      <c r="D72" s="23"/>
      <c r="E72" s="23"/>
      <c r="F72" s="23">
        <f t="shared" si="15"/>
        <v>13.07</v>
      </c>
      <c r="G72" s="23"/>
      <c r="H72" s="23"/>
      <c r="I72" s="31"/>
      <c r="J72" s="25"/>
    </row>
    <row r="73" s="3" customFormat="1" ht="27" customHeight="1" spans="1:10">
      <c r="A73" s="27"/>
      <c r="B73" s="28" t="s">
        <v>62</v>
      </c>
      <c r="C73" s="30">
        <v>5.82</v>
      </c>
      <c r="D73" s="30"/>
      <c r="E73" s="30"/>
      <c r="F73" s="30">
        <f t="shared" si="15"/>
        <v>5.82</v>
      </c>
      <c r="G73" s="30" t="s">
        <v>56</v>
      </c>
      <c r="H73" s="30">
        <v>24711.32</v>
      </c>
      <c r="I73" s="31">
        <f>C73/H73*10000</f>
        <v>2.35519591830788</v>
      </c>
      <c r="J73" s="25"/>
    </row>
    <row r="74" s="3" customFormat="1" ht="27" customHeight="1" spans="1:10">
      <c r="A74" s="27"/>
      <c r="B74" s="28" t="s">
        <v>63</v>
      </c>
      <c r="C74" s="33">
        <v>0.61</v>
      </c>
      <c r="D74" s="30"/>
      <c r="E74" s="33"/>
      <c r="F74" s="33">
        <f t="shared" si="15"/>
        <v>0.61</v>
      </c>
      <c r="G74" s="34" t="s">
        <v>41</v>
      </c>
      <c r="H74" s="34">
        <v>240</v>
      </c>
      <c r="I74" s="31">
        <f>C74/H74*10000</f>
        <v>25.4166666666667</v>
      </c>
      <c r="J74" s="25"/>
    </row>
    <row r="75" s="1" customFormat="1" ht="27" customHeight="1" spans="1:10">
      <c r="A75" s="19"/>
      <c r="B75" s="28" t="s">
        <v>64</v>
      </c>
      <c r="C75" s="33">
        <v>6.64</v>
      </c>
      <c r="D75" s="30"/>
      <c r="E75" s="33"/>
      <c r="F75" s="33">
        <f t="shared" si="15"/>
        <v>6.64</v>
      </c>
      <c r="G75" s="34" t="s">
        <v>65</v>
      </c>
      <c r="H75" s="34">
        <v>1000</v>
      </c>
      <c r="I75" s="31">
        <f>C75/H75*10000</f>
        <v>66.4</v>
      </c>
      <c r="J75" s="25"/>
    </row>
    <row r="76" s="1" customFormat="1" ht="27" customHeight="1" spans="1:10">
      <c r="A76" s="19" t="s">
        <v>66</v>
      </c>
      <c r="B76" s="14" t="s">
        <v>67</v>
      </c>
      <c r="C76" s="22">
        <f>SUM(C77:C89)</f>
        <v>66.34</v>
      </c>
      <c r="D76" s="22"/>
      <c r="E76" s="22"/>
      <c r="F76" s="22">
        <f t="shared" si="15"/>
        <v>66.34</v>
      </c>
      <c r="G76" s="23"/>
      <c r="H76" s="23"/>
      <c r="I76" s="23"/>
      <c r="J76" s="25"/>
    </row>
    <row r="77" s="1" customFormat="1" ht="27" customHeight="1" spans="1:10">
      <c r="A77" s="19"/>
      <c r="B77" s="28" t="s">
        <v>38</v>
      </c>
      <c r="C77" s="33">
        <v>3.52</v>
      </c>
      <c r="D77" s="36"/>
      <c r="E77" s="33"/>
      <c r="F77" s="33">
        <f t="shared" si="15"/>
        <v>3.52</v>
      </c>
      <c r="G77" s="34" t="s">
        <v>37</v>
      </c>
      <c r="H77" s="35">
        <v>18</v>
      </c>
      <c r="I77" s="38">
        <v>2000</v>
      </c>
      <c r="J77" s="25"/>
    </row>
    <row r="78" s="1" customFormat="1" ht="27" customHeight="1" spans="1:10">
      <c r="A78" s="19"/>
      <c r="B78" s="28" t="s">
        <v>39</v>
      </c>
      <c r="C78" s="33">
        <v>4.87</v>
      </c>
      <c r="D78" s="36"/>
      <c r="E78" s="33"/>
      <c r="F78" s="33">
        <f t="shared" si="15"/>
        <v>4.87</v>
      </c>
      <c r="G78" s="34" t="s">
        <v>37</v>
      </c>
      <c r="H78" s="35">
        <v>36</v>
      </c>
      <c r="I78" s="38">
        <v>1400</v>
      </c>
      <c r="J78" s="25"/>
    </row>
    <row r="79" s="1" customFormat="1" ht="27" customHeight="1" spans="1:10">
      <c r="A79" s="19"/>
      <c r="B79" s="28" t="s">
        <v>68</v>
      </c>
      <c r="C79" s="33">
        <v>8.72</v>
      </c>
      <c r="D79" s="36"/>
      <c r="E79" s="33"/>
      <c r="F79" s="33">
        <f t="shared" si="15"/>
        <v>8.72</v>
      </c>
      <c r="G79" s="34" t="s">
        <v>37</v>
      </c>
      <c r="H79" s="35">
        <v>108</v>
      </c>
      <c r="I79" s="38">
        <v>820</v>
      </c>
      <c r="J79" s="25"/>
    </row>
    <row r="80" s="1" customFormat="1" ht="27" customHeight="1" spans="1:10">
      <c r="A80" s="19"/>
      <c r="B80" s="28" t="s">
        <v>43</v>
      </c>
      <c r="C80" s="33">
        <v>3.41</v>
      </c>
      <c r="D80" s="23"/>
      <c r="E80" s="33"/>
      <c r="F80" s="33">
        <f t="shared" si="15"/>
        <v>3.41</v>
      </c>
      <c r="G80" s="34" t="s">
        <v>41</v>
      </c>
      <c r="H80" s="34">
        <f>10*H77</f>
        <v>180</v>
      </c>
      <c r="I80" s="39">
        <v>196.4</v>
      </c>
      <c r="J80" s="25"/>
    </row>
    <row r="81" s="1" customFormat="1" ht="27" customHeight="1" spans="1:10">
      <c r="A81" s="19"/>
      <c r="B81" s="28" t="s">
        <v>44</v>
      </c>
      <c r="C81" s="33">
        <v>5.22</v>
      </c>
      <c r="D81" s="23"/>
      <c r="E81" s="33"/>
      <c r="F81" s="33">
        <f t="shared" ref="F81:F90" si="16">C81</f>
        <v>5.22</v>
      </c>
      <c r="G81" s="34" t="s">
        <v>41</v>
      </c>
      <c r="H81" s="34">
        <f>H78*25</f>
        <v>900</v>
      </c>
      <c r="I81" s="39">
        <v>60</v>
      </c>
      <c r="J81" s="25"/>
    </row>
    <row r="82" s="1" customFormat="1" ht="27" customHeight="1" spans="1:10">
      <c r="A82" s="19"/>
      <c r="B82" s="28" t="s">
        <v>69</v>
      </c>
      <c r="C82" s="33">
        <v>15.55</v>
      </c>
      <c r="D82" s="23"/>
      <c r="E82" s="33"/>
      <c r="F82" s="33">
        <f t="shared" si="16"/>
        <v>15.55</v>
      </c>
      <c r="G82" s="34" t="s">
        <v>41</v>
      </c>
      <c r="H82" s="34">
        <f>1715*2+15*36*2</f>
        <v>4510</v>
      </c>
      <c r="I82" s="39">
        <v>34.7</v>
      </c>
      <c r="J82" s="25"/>
    </row>
    <row r="83" s="1" customFormat="1" ht="27" customHeight="1" spans="1:10">
      <c r="A83" s="19"/>
      <c r="B83" s="28" t="s">
        <v>70</v>
      </c>
      <c r="C83" s="33">
        <v>8.49</v>
      </c>
      <c r="D83" s="23"/>
      <c r="E83" s="33"/>
      <c r="F83" s="33">
        <f t="shared" si="16"/>
        <v>8.49</v>
      </c>
      <c r="G83" s="34" t="s">
        <v>41</v>
      </c>
      <c r="H83" s="34">
        <f>H82</f>
        <v>4510</v>
      </c>
      <c r="I83" s="39">
        <v>19</v>
      </c>
      <c r="J83" s="25"/>
    </row>
    <row r="84" s="1" customFormat="1" ht="27" customHeight="1" spans="1:10">
      <c r="A84" s="19"/>
      <c r="B84" s="28" t="s">
        <v>71</v>
      </c>
      <c r="C84" s="33">
        <v>0.71</v>
      </c>
      <c r="D84" s="23"/>
      <c r="E84" s="33"/>
      <c r="F84" s="33">
        <f t="shared" si="16"/>
        <v>0.71</v>
      </c>
      <c r="G84" s="34" t="s">
        <v>41</v>
      </c>
      <c r="H84" s="34">
        <f>36*5</f>
        <v>180</v>
      </c>
      <c r="I84" s="39">
        <v>46</v>
      </c>
      <c r="J84" s="25"/>
    </row>
    <row r="85" s="1" customFormat="1" ht="27" customHeight="1" spans="1:10">
      <c r="A85" s="19"/>
      <c r="B85" s="28" t="s">
        <v>72</v>
      </c>
      <c r="C85" s="33">
        <v>0.31</v>
      </c>
      <c r="D85" s="23"/>
      <c r="E85" s="33"/>
      <c r="F85" s="33">
        <f t="shared" si="16"/>
        <v>0.31</v>
      </c>
      <c r="G85" s="34" t="s">
        <v>41</v>
      </c>
      <c r="H85" s="34">
        <f>9*36*2</f>
        <v>648</v>
      </c>
      <c r="I85" s="39">
        <v>6.9</v>
      </c>
      <c r="J85" s="25"/>
    </row>
    <row r="86" s="1" customFormat="1" ht="27" customHeight="1" spans="1:10">
      <c r="A86" s="19"/>
      <c r="B86" s="28" t="s">
        <v>45</v>
      </c>
      <c r="C86" s="33">
        <v>0.34</v>
      </c>
      <c r="D86" s="23"/>
      <c r="E86" s="33"/>
      <c r="F86" s="33">
        <f t="shared" si="16"/>
        <v>0.34</v>
      </c>
      <c r="G86" s="34" t="s">
        <v>41</v>
      </c>
      <c r="H86" s="34">
        <f>2.5*H78</f>
        <v>90</v>
      </c>
      <c r="I86" s="39">
        <v>54</v>
      </c>
      <c r="J86" s="25"/>
    </row>
    <row r="87" s="1" customFormat="1" ht="27" customHeight="1" spans="1:10">
      <c r="A87" s="19"/>
      <c r="B87" s="28" t="s">
        <v>46</v>
      </c>
      <c r="C87" s="33">
        <v>0.16</v>
      </c>
      <c r="D87" s="23"/>
      <c r="E87" s="33"/>
      <c r="F87" s="33">
        <f t="shared" si="16"/>
        <v>0.16</v>
      </c>
      <c r="G87" s="34" t="s">
        <v>41</v>
      </c>
      <c r="H87" s="34">
        <f>2.5*H78</f>
        <v>90</v>
      </c>
      <c r="I87" s="39">
        <v>33</v>
      </c>
      <c r="J87" s="25"/>
    </row>
    <row r="88" s="1" customFormat="1" ht="27" customHeight="1" spans="1:10">
      <c r="A88" s="19"/>
      <c r="B88" s="28" t="s">
        <v>73</v>
      </c>
      <c r="C88" s="33">
        <v>13.74</v>
      </c>
      <c r="D88" s="23"/>
      <c r="E88" s="33"/>
      <c r="F88" s="33">
        <f t="shared" si="16"/>
        <v>13.74</v>
      </c>
      <c r="G88" s="34" t="s">
        <v>41</v>
      </c>
      <c r="H88" s="34">
        <f>H82+H83+H84+H85</f>
        <v>9848</v>
      </c>
      <c r="I88" s="39">
        <v>12.4</v>
      </c>
      <c r="J88" s="25"/>
    </row>
    <row r="89" s="1" customFormat="1" ht="27" customHeight="1" spans="1:10">
      <c r="A89" s="19"/>
      <c r="B89" s="28" t="s">
        <v>47</v>
      </c>
      <c r="C89" s="33">
        <v>1.3</v>
      </c>
      <c r="D89" s="23"/>
      <c r="E89" s="33"/>
      <c r="F89" s="33">
        <f t="shared" si="16"/>
        <v>1.3</v>
      </c>
      <c r="G89" s="34" t="s">
        <v>48</v>
      </c>
      <c r="H89" s="34">
        <f>H85*0.6*1.1</f>
        <v>427.68</v>
      </c>
      <c r="I89" s="39">
        <v>33.2</v>
      </c>
      <c r="J89" s="25"/>
    </row>
    <row r="90" s="1" customFormat="1" ht="27" customHeight="1" spans="1:10">
      <c r="A90" s="19" t="s">
        <v>74</v>
      </c>
      <c r="B90" s="14" t="s">
        <v>10</v>
      </c>
      <c r="C90" s="23"/>
      <c r="D90" s="23">
        <f>SUM(D91:D97)</f>
        <v>21.634365</v>
      </c>
      <c r="E90" s="23"/>
      <c r="F90" s="23">
        <f>D90</f>
        <v>21.634365</v>
      </c>
      <c r="G90" s="23"/>
      <c r="H90" s="23"/>
      <c r="I90" s="23"/>
      <c r="J90" s="40">
        <f>F90/F99%</f>
        <v>5.43694360672221</v>
      </c>
    </row>
    <row r="91" ht="27" customHeight="1" spans="1:10">
      <c r="A91" s="27">
        <v>1</v>
      </c>
      <c r="B91" s="28" t="s">
        <v>75</v>
      </c>
      <c r="C91" s="30"/>
      <c r="D91" s="30">
        <f>F6*I91</f>
        <v>9.11725</v>
      </c>
      <c r="E91" s="30"/>
      <c r="F91" s="30">
        <f>D91</f>
        <v>9.11725</v>
      </c>
      <c r="G91" s="30" t="s">
        <v>76</v>
      </c>
      <c r="H91" s="30">
        <v>1</v>
      </c>
      <c r="I91" s="41">
        <v>0.025</v>
      </c>
      <c r="J91" s="42"/>
    </row>
    <row r="92" ht="27" customHeight="1" spans="1:10">
      <c r="A92" s="27">
        <v>2</v>
      </c>
      <c r="B92" s="28" t="s">
        <v>77</v>
      </c>
      <c r="C92" s="30"/>
      <c r="D92" s="30">
        <f>F6*I92</f>
        <v>1.641105</v>
      </c>
      <c r="E92" s="30"/>
      <c r="F92" s="30">
        <f t="shared" ref="F92:F98" si="17">D92</f>
        <v>1.641105</v>
      </c>
      <c r="G92" s="30" t="s">
        <v>76</v>
      </c>
      <c r="H92" s="30">
        <v>1</v>
      </c>
      <c r="I92" s="41">
        <v>0.0045</v>
      </c>
      <c r="J92" s="42"/>
    </row>
    <row r="93" ht="27" customHeight="1" spans="1:10">
      <c r="A93" s="27">
        <v>3</v>
      </c>
      <c r="B93" s="28" t="s">
        <v>78</v>
      </c>
      <c r="C93" s="30"/>
      <c r="D93" s="30">
        <f>F6*I93</f>
        <v>5.47035</v>
      </c>
      <c r="E93" s="30"/>
      <c r="F93" s="30">
        <f t="shared" si="17"/>
        <v>5.47035</v>
      </c>
      <c r="G93" s="30" t="s">
        <v>76</v>
      </c>
      <c r="H93" s="30">
        <v>1</v>
      </c>
      <c r="I93" s="41">
        <v>0.015</v>
      </c>
      <c r="J93" s="42"/>
    </row>
    <row r="94" ht="27" customHeight="1" spans="1:10">
      <c r="A94" s="27">
        <v>4</v>
      </c>
      <c r="B94" s="28" t="s">
        <v>79</v>
      </c>
      <c r="C94" s="30"/>
      <c r="D94" s="30">
        <f>F6*I94</f>
        <v>1.45876</v>
      </c>
      <c r="E94" s="30"/>
      <c r="F94" s="30">
        <f t="shared" si="17"/>
        <v>1.45876</v>
      </c>
      <c r="G94" s="30" t="s">
        <v>76</v>
      </c>
      <c r="H94" s="30">
        <v>1</v>
      </c>
      <c r="I94" s="41">
        <v>0.004</v>
      </c>
      <c r="J94" s="42"/>
    </row>
    <row r="95" ht="27" customHeight="1" spans="1:10">
      <c r="A95" s="27">
        <v>5</v>
      </c>
      <c r="B95" s="28" t="s">
        <v>80</v>
      </c>
      <c r="C95" s="30"/>
      <c r="D95" s="30">
        <f>F6*I95</f>
        <v>1.45876</v>
      </c>
      <c r="E95" s="30"/>
      <c r="F95" s="30">
        <f t="shared" si="17"/>
        <v>1.45876</v>
      </c>
      <c r="G95" s="30" t="s">
        <v>76</v>
      </c>
      <c r="H95" s="30">
        <v>1</v>
      </c>
      <c r="I95" s="41">
        <v>0.004</v>
      </c>
      <c r="J95" s="42"/>
    </row>
    <row r="96" ht="27" customHeight="1" spans="1:10">
      <c r="A96" s="27">
        <v>6</v>
      </c>
      <c r="B96" s="28" t="s">
        <v>81</v>
      </c>
      <c r="C96" s="30"/>
      <c r="D96" s="30">
        <f>F6*I96</f>
        <v>2.18814</v>
      </c>
      <c r="E96" s="30"/>
      <c r="F96" s="30">
        <f t="shared" si="17"/>
        <v>2.18814</v>
      </c>
      <c r="G96" s="30" t="s">
        <v>76</v>
      </c>
      <c r="H96" s="30">
        <v>1</v>
      </c>
      <c r="I96" s="41">
        <v>0.006</v>
      </c>
      <c r="J96" s="42"/>
    </row>
    <row r="97" s="1" customFormat="1" ht="27" customHeight="1" spans="1:10">
      <c r="A97" s="27">
        <v>7</v>
      </c>
      <c r="B97" s="28" t="s">
        <v>82</v>
      </c>
      <c r="C97" s="30"/>
      <c r="D97" s="30">
        <v>0.3</v>
      </c>
      <c r="E97" s="30"/>
      <c r="F97" s="30">
        <f t="shared" si="17"/>
        <v>0.3</v>
      </c>
      <c r="G97" s="30" t="s">
        <v>76</v>
      </c>
      <c r="H97" s="30">
        <v>1</v>
      </c>
      <c r="I97" s="41" t="s">
        <v>83</v>
      </c>
      <c r="J97" s="43"/>
    </row>
    <row r="98" s="1" customFormat="1" ht="27" customHeight="1" spans="1:10">
      <c r="A98" s="17" t="s">
        <v>84</v>
      </c>
      <c r="B98" s="18" t="s">
        <v>85</v>
      </c>
      <c r="C98" s="26"/>
      <c r="D98" s="26"/>
      <c r="E98" s="26">
        <f>(F6+F90)*3%</f>
        <v>11.58973095</v>
      </c>
      <c r="F98" s="26">
        <f>E98</f>
        <v>11.58973095</v>
      </c>
      <c r="G98" s="44"/>
      <c r="H98" s="44"/>
      <c r="I98" s="44"/>
      <c r="J98" s="45">
        <f>F98/F99%</f>
        <v>2.9126213592233</v>
      </c>
    </row>
    <row r="99" s="1" customFormat="1" ht="27" customHeight="1" spans="1:10">
      <c r="A99" s="46" t="s">
        <v>86</v>
      </c>
      <c r="B99" s="47"/>
      <c r="C99" s="48">
        <f>C6</f>
        <v>364.69</v>
      </c>
      <c r="D99" s="48">
        <f>D90</f>
        <v>21.634365</v>
      </c>
      <c r="E99" s="48">
        <f>E98</f>
        <v>11.58973095</v>
      </c>
      <c r="F99" s="48">
        <f>C99+D99+E99</f>
        <v>397.91409595</v>
      </c>
      <c r="G99" s="49"/>
      <c r="H99" s="49"/>
      <c r="I99" s="49"/>
      <c r="J99" s="50">
        <f>J90+J6+J98</f>
        <v>100</v>
      </c>
    </row>
    <row r="100" ht="21.95" customHeight="1"/>
  </sheetData>
  <mergeCells count="11">
    <mergeCell ref="A3:I3"/>
    <mergeCell ref="C4:E4"/>
    <mergeCell ref="G4:I4"/>
    <mergeCell ref="A99:B99"/>
    <mergeCell ref="A4:A5"/>
    <mergeCell ref="B4:B5"/>
    <mergeCell ref="F4:F5"/>
    <mergeCell ref="J4:J5"/>
    <mergeCell ref="J6:J89"/>
    <mergeCell ref="J90:J97"/>
    <mergeCell ref="A1:J2"/>
  </mergeCells>
  <printOptions horizontalCentered="1" gridLines="1"/>
  <pageMargins left="0.393055555555556" right="0.314583333333333" top="0.550694444444444" bottom="0.826388888888889" header="0.51" footer="0.51"/>
  <pageSetup paperSize="9" orientation="portrait" horizontalDpi="600" verticalDpi="600"/>
  <headerFooter/>
  <ignoredErrors>
    <ignoredError sqref="F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市政所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T-转瞬即逝</cp:lastModifiedBy>
  <cp:revision>1</cp:revision>
  <dcterms:created xsi:type="dcterms:W3CDTF">2002-09-19T10:17:07Z</dcterms:created>
  <cp:lastPrinted>2014-06-10T09:14:31Z</cp:lastPrinted>
  <dcterms:modified xsi:type="dcterms:W3CDTF">2026-05-07T01:14:38Z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A3179422638941669201D9BE0F36C93F_13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