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36" windowHeight="13055"/>
  </bookViews>
  <sheets>
    <sheet name="概算表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<sst xmlns="http://schemas.openxmlformats.org/spreadsheetml/2006/main" count="39" uniqueCount="39">
  <si>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平罗天河湾自治区重要湿地2026年（第一批）自治区重点湿地保护与能力提升建设项目投资概算汇总表</t>
  </si>
  <si>
    <t>序号</t>
  </si>
  <si>
    <t>名称</t>
  </si>
  <si>
    <t>单位</t>
  </si>
  <si>
    <t>数量</t>
  </si>
  <si>
    <r>
      <rPr>
        <sz val="10"/>
        <color theme="1"/>
        <rFont val="宋体"/>
        <charset val="134"/>
      </rPr>
      <t>单价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（元）</t>
    </r>
  </si>
  <si>
    <r>
      <rPr>
        <sz val="10"/>
        <color theme="1"/>
        <rFont val="宋体"/>
        <charset val="134"/>
      </rPr>
      <t>合价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（万元）</t>
    </r>
  </si>
  <si>
    <t>投资占比</t>
  </si>
  <si>
    <t>备注</t>
  </si>
  <si>
    <t>一</t>
  </si>
  <si>
    <t>直接费</t>
  </si>
  <si>
    <t>湿地保护修复</t>
  </si>
  <si>
    <t>湿地植被抚育</t>
  </si>
  <si>
    <t>修枝1次，除草1次，灌水2次。</t>
  </si>
  <si>
    <t>水系连通</t>
  </si>
  <si>
    <t>湿地调查监测管护</t>
  </si>
  <si>
    <t>生物多样性监测设备</t>
  </si>
  <si>
    <t>套</t>
  </si>
  <si>
    <t>人工智能AI超脑监控摄像头</t>
  </si>
  <si>
    <t>红外相机</t>
  </si>
  <si>
    <t>台</t>
  </si>
  <si>
    <t>高清红外相机（4G版）</t>
  </si>
  <si>
    <t>聘用临时管护人员</t>
  </si>
  <si>
    <t>管护面积1.5万亩。</t>
  </si>
  <si>
    <t>湿地宣教</t>
  </si>
  <si>
    <t>太阳能宣传灯箱</t>
  </si>
  <si>
    <t>个</t>
  </si>
  <si>
    <t>异形灯箱10个：灯箱1.5*3m，画面尺寸1*2m）；立杆式灯箱10个：灯箱0.6*1.2m，杆高6米。</t>
  </si>
  <si>
    <t>宣传品</t>
  </si>
  <si>
    <t>套（盒）</t>
  </si>
  <si>
    <t>包括：指甲钳套装270套、抽纸270盒</t>
  </si>
  <si>
    <t>二</t>
  </si>
  <si>
    <t>间接费</t>
  </si>
  <si>
    <t>方案编制、设计、招投标、决算审计等费用</t>
  </si>
  <si>
    <r>
      <rPr>
        <sz val="10"/>
        <color theme="1"/>
        <rFont val="宋体"/>
        <charset val="134"/>
      </rPr>
      <t>工程设计费（工程直接费</t>
    </r>
    <r>
      <rPr>
        <sz val="10"/>
        <color theme="1"/>
        <rFont val="Times New Roman"/>
        <charset val="134"/>
      </rPr>
      <t>*3.7%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</si>
  <si>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工程监理费（工程直接费</t>
    </r>
    <r>
      <rPr>
        <sz val="10"/>
        <color rgb="FF000000"/>
        <rFont val="Times New Roman"/>
        <charset val="134"/>
      </rPr>
      <t>*1.5%</t>
    </r>
    <r>
      <rPr>
        <sz val="10"/>
        <color rgb="FF000000"/>
        <rFont val="宋体"/>
        <charset val="134"/>
      </rPr>
      <t>）</t>
    </r>
  </si>
  <si>
    <r>
      <rPr>
        <sz val="10"/>
        <color theme="1"/>
        <rFont val="宋体"/>
        <charset val="134"/>
      </rPr>
      <t>招标代理费（工程直接费</t>
    </r>
    <r>
      <rPr>
        <sz val="10"/>
        <color theme="1"/>
        <rFont val="Times New Roman"/>
        <charset val="134"/>
      </rPr>
      <t>*0.6%</t>
    </r>
    <r>
      <rPr>
        <sz val="10"/>
        <color theme="1"/>
        <rFont val="宋体"/>
        <charset val="134"/>
      </rPr>
      <t>）</t>
    </r>
  </si>
  <si>
    <t>三</t>
  </si>
  <si>
    <t>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</si>
</sst>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indexed="8"/>
      <name val="Times New Roman"/>
      <charset val="134"/>
    </font>
    <font>
      <b/>
      <sz val="10"/>
      <color indexed="8"/>
      <name val="宋体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0" fontId="8" fillId="0" borderId="1" xfId="3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8" fillId="0" borderId="1" xfId="3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209;&#22797;\&#27010;&#31639;\120.&#24179;&#32599;&#22825;&#27827;&#28286;&#33258;&#27835;&#21306;&#37325;&#35201;&#28287;&#22320;2026&#24180;&#65288;&#31532;&#19968;&#2520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设计一览表"/>
      <sheetName val="工程量统计表"/>
      <sheetName val="投资概算汇总表"/>
      <sheetName val="Sheet3"/>
      <sheetName val="Sheet1"/>
      <sheetName val="Sheet2"/>
    </sheetNames>
    <sheetDataSet>
      <sheetData sheetId="0"/>
      <sheetData sheetId="1">
        <row r="4">
          <cell r="A4">
            <v>1</v>
          </cell>
        </row>
        <row r="5">
          <cell r="C5" t="str">
            <v>亩</v>
          </cell>
        </row>
        <row r="6">
          <cell r="C6" t="str">
            <v>立方米</v>
          </cell>
        </row>
        <row r="7">
          <cell r="A7">
            <v>2</v>
          </cell>
        </row>
        <row r="10">
          <cell r="C10" t="str">
            <v>人次</v>
          </cell>
        </row>
        <row r="11">
          <cell r="A11">
            <v>3</v>
          </cell>
        </row>
        <row r="12">
          <cell r="A12">
            <v>3.1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J6" sqref="J6"/>
    </sheetView>
  </sheetViews>
  <sheetFormatPr defaultColWidth="17.5555555555556" defaultRowHeight="14.4" outlineLevelCol="7"/>
  <cols>
    <col min="1" max="1" width="13.7777777777778" style="1" customWidth="1"/>
    <col min="2" max="2" width="16.2222222222222" style="1" customWidth="1"/>
    <col min="3" max="3" width="15.4444444444444" style="1" customWidth="1"/>
    <col min="4" max="4" width="17" style="1" customWidth="1"/>
    <col min="5" max="5" width="16" style="1" customWidth="1"/>
    <col min="6" max="6" width="20.5555555555556" style="3" customWidth="1"/>
    <col min="7" max="7" width="20.5555555555556" style="1" customWidth="1"/>
    <col min="8" max="8" width="28.5555555555556" style="1" customWidth="1"/>
    <col min="9" max="16384" width="20.5555555555556" style="1" customWidth="1"/>
  </cols>
  <sheetData>
    <row r="1" s="1" customFormat="1" ht="54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s="1" customFormat="1" ht="42" customHeight="1" spans="1:8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7" t="s">
        <v>7</v>
      </c>
      <c r="H2" s="7" t="s">
        <v>8</v>
      </c>
    </row>
    <row r="3" s="2" customFormat="1" ht="42" customHeight="1" spans="1:8">
      <c r="A3" s="10" t="s">
        <v>9</v>
      </c>
      <c r="B3" s="11" t="s">
        <v>10</v>
      </c>
      <c r="C3" s="12"/>
      <c r="D3" s="12"/>
      <c r="E3" s="13"/>
      <c r="F3" s="14">
        <f>F4+F7+F11</f>
        <v>43.47875</v>
      </c>
      <c r="G3" s="15">
        <f>F3/F19</f>
        <v>0.945215902606049</v>
      </c>
      <c r="H3" s="16"/>
    </row>
    <row r="4" s="2" customFormat="1" ht="42" customHeight="1" spans="1:8">
      <c r="A4" s="17">
        <f>[1]工程量统计表!A4</f>
        <v>1</v>
      </c>
      <c r="B4" s="18" t="s">
        <v>11</v>
      </c>
      <c r="C4" s="19"/>
      <c r="D4" s="19"/>
      <c r="E4" s="20"/>
      <c r="F4" s="14">
        <f>SUM((F5:F6))</f>
        <v>21.27375</v>
      </c>
      <c r="G4" s="21"/>
      <c r="H4" s="22"/>
    </row>
    <row r="5" s="2" customFormat="1" ht="42" customHeight="1" spans="1:8">
      <c r="A5" s="23">
        <v>1.1</v>
      </c>
      <c r="B5" s="24" t="s">
        <v>12</v>
      </c>
      <c r="C5" s="24" t="str">
        <f>[1]工程量统计表!C5</f>
        <v>亩</v>
      </c>
      <c r="D5" s="23">
        <v>177</v>
      </c>
      <c r="E5" s="25">
        <v>200</v>
      </c>
      <c r="F5" s="26">
        <f t="shared" ref="F5:F10" si="0">ROUND(D5*E5,2)/10000</f>
        <v>3.54</v>
      </c>
      <c r="G5" s="27"/>
      <c r="H5" s="28" t="s">
        <v>13</v>
      </c>
    </row>
    <row r="6" s="2" customFormat="1" ht="42" customHeight="1" spans="1:8">
      <c r="A6" s="23">
        <v>1.2</v>
      </c>
      <c r="B6" s="24" t="s">
        <v>14</v>
      </c>
      <c r="C6" s="24" t="str">
        <f>[1]工程量统计表!C6</f>
        <v>立方米</v>
      </c>
      <c r="D6" s="23">
        <v>23645</v>
      </c>
      <c r="E6" s="25">
        <v>7.5</v>
      </c>
      <c r="F6" s="26">
        <f t="shared" si="0"/>
        <v>17.73375</v>
      </c>
      <c r="G6" s="27"/>
      <c r="H6" s="29"/>
    </row>
    <row r="7" s="2" customFormat="1" ht="42" customHeight="1" spans="1:8">
      <c r="A7" s="17">
        <f>[1]工程量统计表!A7</f>
        <v>2</v>
      </c>
      <c r="B7" s="11" t="s">
        <v>15</v>
      </c>
      <c r="C7" s="12"/>
      <c r="D7" s="12"/>
      <c r="E7" s="13"/>
      <c r="F7" s="14">
        <f>SUM((F8:F10))</f>
        <v>15.4</v>
      </c>
      <c r="G7" s="27"/>
      <c r="H7" s="7"/>
    </row>
    <row r="8" s="2" customFormat="1" ht="42" customHeight="1" spans="1:8">
      <c r="A8" s="30">
        <v>2.1</v>
      </c>
      <c r="B8" s="31" t="s">
        <v>16</v>
      </c>
      <c r="C8" s="31" t="s">
        <v>17</v>
      </c>
      <c r="D8" s="30">
        <v>1</v>
      </c>
      <c r="E8" s="32">
        <v>100000</v>
      </c>
      <c r="F8" s="33">
        <f t="shared" si="0"/>
        <v>10</v>
      </c>
      <c r="G8" s="34"/>
      <c r="H8" s="31" t="s">
        <v>18</v>
      </c>
    </row>
    <row r="9" s="2" customFormat="1" ht="42" customHeight="1" spans="1:8">
      <c r="A9" s="23">
        <v>2.2</v>
      </c>
      <c r="B9" s="24" t="s">
        <v>19</v>
      </c>
      <c r="C9" s="24" t="s">
        <v>20</v>
      </c>
      <c r="D9" s="23">
        <v>2</v>
      </c>
      <c r="E9" s="25">
        <v>4000</v>
      </c>
      <c r="F9" s="26">
        <f t="shared" si="0"/>
        <v>0.8</v>
      </c>
      <c r="G9" s="27"/>
      <c r="H9" s="35" t="s">
        <v>21</v>
      </c>
    </row>
    <row r="10" s="2" customFormat="1" ht="42" customHeight="1" spans="1:8">
      <c r="A10" s="23">
        <v>2.3</v>
      </c>
      <c r="B10" s="24" t="s">
        <v>22</v>
      </c>
      <c r="C10" s="24" t="str">
        <f>[1]工程量统计表!C10</f>
        <v>人次</v>
      </c>
      <c r="D10" s="23">
        <v>460</v>
      </c>
      <c r="E10" s="25">
        <v>100</v>
      </c>
      <c r="F10" s="26">
        <f t="shared" si="0"/>
        <v>4.6</v>
      </c>
      <c r="G10" s="27"/>
      <c r="H10" s="31" t="s">
        <v>23</v>
      </c>
    </row>
    <row r="11" s="1" customFormat="1" ht="42" customHeight="1" spans="1:8">
      <c r="A11" s="17">
        <f>[1]工程量统计表!A11</f>
        <v>3</v>
      </c>
      <c r="B11" s="18" t="s">
        <v>24</v>
      </c>
      <c r="C11" s="19"/>
      <c r="D11" s="19"/>
      <c r="E11" s="20"/>
      <c r="F11" s="14">
        <f>SUM((F12:F13))</f>
        <v>6.805</v>
      </c>
      <c r="G11" s="36"/>
      <c r="H11" s="37"/>
    </row>
    <row r="12" s="1" customFormat="1" ht="42" customHeight="1" spans="1:8">
      <c r="A12" s="23">
        <f>[1]工程量统计表!A12</f>
        <v>3.1</v>
      </c>
      <c r="B12" s="24" t="s">
        <v>25</v>
      </c>
      <c r="C12" s="24" t="s">
        <v>26</v>
      </c>
      <c r="D12" s="23">
        <v>20</v>
      </c>
      <c r="E12" s="25">
        <v>3200</v>
      </c>
      <c r="F12" s="26">
        <f>ROUND(D12*E12,2)/10000</f>
        <v>6.4</v>
      </c>
      <c r="G12" s="38"/>
      <c r="H12" s="39" t="s">
        <v>27</v>
      </c>
    </row>
    <row r="13" s="2" customFormat="1" ht="42" customHeight="1" spans="1:8">
      <c r="A13" s="23">
        <v>3.2</v>
      </c>
      <c r="B13" s="24" t="s">
        <v>28</v>
      </c>
      <c r="C13" s="24" t="s">
        <v>29</v>
      </c>
      <c r="D13" s="23">
        <v>540</v>
      </c>
      <c r="E13" s="25">
        <v>7.5</v>
      </c>
      <c r="F13" s="26">
        <f>ROUND(D13*E13,2)/10000</f>
        <v>0.405</v>
      </c>
      <c r="G13" s="38"/>
      <c r="H13" s="39" t="s">
        <v>30</v>
      </c>
    </row>
    <row r="14" s="1" customFormat="1" ht="42" customHeight="1" spans="1:8">
      <c r="A14" s="10" t="s">
        <v>31</v>
      </c>
      <c r="B14" s="11" t="s">
        <v>32</v>
      </c>
      <c r="C14" s="12"/>
      <c r="D14" s="12"/>
      <c r="E14" s="13"/>
      <c r="F14" s="14">
        <f>F16+F17+F18</f>
        <v>2.52</v>
      </c>
      <c r="G14" s="40">
        <f>F14/F19</f>
        <v>0.0547840973939509</v>
      </c>
      <c r="H14" s="35"/>
    </row>
    <row r="15" s="1" customFormat="1" ht="42" customHeight="1" spans="1:8">
      <c r="A15" s="41">
        <v>1</v>
      </c>
      <c r="B15" s="42" t="s">
        <v>33</v>
      </c>
      <c r="C15" s="43"/>
      <c r="D15" s="43"/>
      <c r="E15" s="44"/>
      <c r="F15" s="45">
        <v>2.52</v>
      </c>
      <c r="G15" s="27"/>
      <c r="H15" s="25"/>
    </row>
    <row r="16" s="1" customFormat="1" ht="42" hidden="1" customHeight="1" spans="1:8">
      <c r="A16" s="41">
        <v>1.1</v>
      </c>
      <c r="B16" s="42" t="s">
        <v>34</v>
      </c>
      <c r="C16" s="44"/>
      <c r="D16" s="46"/>
      <c r="E16" s="25"/>
      <c r="F16" s="45">
        <f>ROUND(F3*0.037,2)</f>
        <v>1.61</v>
      </c>
      <c r="G16" s="27"/>
      <c r="H16" s="25"/>
    </row>
    <row r="17" s="1" customFormat="1" ht="42" hidden="1" customHeight="1" spans="1:8">
      <c r="A17" s="41">
        <v>1.2</v>
      </c>
      <c r="B17" s="42" t="s">
        <v>35</v>
      </c>
      <c r="C17" s="44"/>
      <c r="D17" s="47"/>
      <c r="E17" s="25"/>
      <c r="F17" s="45">
        <f>ROUND(F3*0.015,2)</f>
        <v>0.65</v>
      </c>
      <c r="G17" s="27"/>
      <c r="H17" s="25"/>
    </row>
    <row r="18" s="1" customFormat="1" ht="42" hidden="1" customHeight="1" spans="1:8">
      <c r="A18" s="41">
        <v>1.3</v>
      </c>
      <c r="B18" s="42" t="s">
        <v>36</v>
      </c>
      <c r="C18" s="44"/>
      <c r="D18" s="48"/>
      <c r="E18" s="25"/>
      <c r="F18" s="45">
        <f>ROUND(F3*0.006,2)</f>
        <v>0.26</v>
      </c>
      <c r="G18" s="27"/>
      <c r="H18" s="25"/>
    </row>
    <row r="19" s="1" customFormat="1" ht="42" customHeight="1" spans="1:8">
      <c r="A19" s="49" t="s">
        <v>37</v>
      </c>
      <c r="B19" s="50" t="s">
        <v>38</v>
      </c>
      <c r="C19" s="51"/>
      <c r="D19" s="51"/>
      <c r="E19" s="52"/>
      <c r="F19" s="14">
        <f>F14+F3</f>
        <v>45.99875</v>
      </c>
      <c r="G19" s="40">
        <f>G14+G3</f>
        <v>1</v>
      </c>
      <c r="H19" s="25"/>
    </row>
  </sheetData>
  <mergeCells count="11">
    <mergeCell ref="A1:H1"/>
    <mergeCell ref="B3:E3"/>
    <mergeCell ref="B4:E4"/>
    <mergeCell ref="B7:E7"/>
    <mergeCell ref="B11:E11"/>
    <mergeCell ref="B14:E14"/>
    <mergeCell ref="B15:E15"/>
    <mergeCell ref="B16:C16"/>
    <mergeCell ref="B17:C17"/>
    <mergeCell ref="B18:C18"/>
    <mergeCell ref="B19:E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T-转瞬即逝</cp:lastModifiedBy>
  <dcterms:created xsi:type="dcterms:W3CDTF">2026-05-06T07:10:00Z</dcterms:created>
  <dcterms:modified xsi:type="dcterms:W3CDTF">2026-05-07T02:21:27Z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E394D2025F834DBB843E9B959905A891_11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