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36" windowHeight="13055"/>
  </bookViews>
  <sheets>
    <sheet name="概算表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<sst xmlns="http://schemas.openxmlformats.org/spreadsheetml/2006/main" count="27" uniqueCount="27">
  <si>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平罗天河湾自治区重要湿地2025年自治区生态保护补偿补助资金项目投资概算汇总表</t>
  </si>
  <si>
    <t>序号</t>
  </si>
  <si>
    <t>名称</t>
  </si>
  <si>
    <t>单位</t>
  </si>
  <si>
    <t>数量</t>
  </si>
  <si>
    <r>
      <rPr>
        <sz val="10"/>
        <color theme="1"/>
        <rFont val="宋体"/>
        <charset val="134"/>
      </rPr>
      <t>单价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（元）</t>
    </r>
  </si>
  <si>
    <r>
      <rPr>
        <sz val="10"/>
        <color theme="1"/>
        <rFont val="宋体"/>
        <charset val="134"/>
      </rPr>
      <t>合价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（万元）</t>
    </r>
  </si>
  <si>
    <t>投资占比</t>
  </si>
  <si>
    <t>备注</t>
  </si>
  <si>
    <t>一</t>
  </si>
  <si>
    <t>直接费</t>
  </si>
  <si>
    <t>修枝1次，灌水1次。</t>
  </si>
  <si>
    <t>长3240米，平均宽22米，平均深1米。</t>
  </si>
  <si>
    <t>包括：LCD显示单元，16盘位128路网络视频录像机，8T硬盘，4MP+4MP星光级全景双拼枪球一体机，球机长壁装支架。</t>
  </si>
  <si>
    <t>护栏网高180厘米，宽300厘米。</t>
  </si>
  <si>
    <t>高200厘米，宽500厘米</t>
  </si>
  <si>
    <r>
      <rPr>
        <sz val="10"/>
        <color theme="1"/>
        <rFont val="宋体"/>
        <charset val="134"/>
      </rPr>
      <t>人工智能</t>
    </r>
    <r>
      <rPr>
        <sz val="10"/>
        <color theme="1"/>
        <rFont val="Times New Roman"/>
        <charset val="134"/>
      </rPr>
      <t>AI</t>
    </r>
    <r>
      <rPr>
        <sz val="10"/>
        <color theme="1"/>
        <rFont val="宋体"/>
        <charset val="134"/>
      </rPr>
      <t>超脑监控摄像头</t>
    </r>
  </si>
  <si>
    <t>管护面积5.1万亩，2人次/年</t>
  </si>
  <si>
    <r>
      <rPr>
        <sz val="10"/>
        <color theme="1"/>
        <rFont val="宋体"/>
        <charset val="134"/>
      </rPr>
      <t>时长</t>
    </r>
    <r>
      <rPr>
        <sz val="10"/>
        <color theme="1"/>
        <rFont val="Times New Roman"/>
        <charset val="134"/>
      </rPr>
      <t>3-5</t>
    </r>
    <r>
      <rPr>
        <sz val="10"/>
        <color theme="1"/>
        <rFont val="宋体"/>
        <charset val="134"/>
      </rPr>
      <t>分钟，</t>
    </r>
    <r>
      <rPr>
        <sz val="10"/>
        <color theme="1"/>
        <rFont val="Times New Roman"/>
        <charset val="134"/>
      </rPr>
      <t>2K</t>
    </r>
    <r>
      <rPr>
        <sz val="10"/>
        <color theme="1"/>
        <rFont val="宋体"/>
        <charset val="134"/>
      </rPr>
      <t>高清。</t>
    </r>
  </si>
  <si>
    <t>二</t>
  </si>
  <si>
    <t>其他费用</t>
  </si>
  <si>
    <t>包含实施方案编制、勘测设计、工程监理、招标采购、审计决算等费用。</t>
  </si>
  <si>
    <r>
      <rPr>
        <sz val="10"/>
        <color theme="1"/>
        <rFont val="宋体"/>
        <charset val="134"/>
      </rPr>
      <t>工程设计费（工程直接费</t>
    </r>
    <r>
      <rPr>
        <sz val="10"/>
        <color theme="1"/>
        <rFont val="Times New Roman"/>
        <charset val="134"/>
      </rPr>
      <t>*3.5%</t>
    </r>
    <r>
      <rPr>
        <sz val="10"/>
        <color theme="1"/>
        <rFont val="宋体"/>
        <charset val="134"/>
      </rPr>
      <t>）</t>
    </r>
  </si>
  <si>
    <r>
      <rPr>
        <sz val="10"/>
        <color rgb="FF000000"/>
        <rFont val="宋体"/>
        <charset val="134"/>
      </rPr>
      <t>工程监理费（工程直接费</t>
    </r>
    <r>
      <rPr>
        <sz val="10"/>
        <color rgb="FF000000"/>
        <rFont val="Times New Roman"/>
        <charset val="134"/>
      </rPr>
      <t>*2.5%</t>
    </r>
    <r>
      <rPr>
        <sz val="10"/>
        <color rgb="FF000000"/>
        <rFont val="宋体"/>
        <charset val="134"/>
      </rPr>
      <t>）</t>
    </r>
  </si>
  <si>
    <r>
      <rPr>
        <sz val="10"/>
        <color theme="1"/>
        <rFont val="宋体"/>
        <charset val="134"/>
      </rPr>
      <t>招标代理费（工程直接费</t>
    </r>
    <r>
      <rPr>
        <sz val="10"/>
        <color theme="1"/>
        <rFont val="Times New Roman"/>
        <charset val="134"/>
      </rPr>
      <t>*1%</t>
    </r>
    <r>
      <rPr>
        <sz val="10"/>
        <color theme="1"/>
        <rFont val="宋体"/>
        <charset val="134"/>
      </rPr>
      <t>）</t>
    </r>
  </si>
  <si>
    <t>三</t>
  </si>
  <si>
    <t>总投资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</si>
</sst>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indexed="8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10" fontId="4" fillId="0" borderId="1" xfId="3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209;&#22797;\&#27010;&#31639;\119.&#23425;&#22799;&#24179;&#32599;&#22825;&#27827;&#28286;&#33258;&#27835;&#21306;&#37325;&#35201;&#28287;&#22320;2025&#24180;&#33258;&#27835;&#21306;.xls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设计汇总表"/>
      <sheetName val="工程量统计表"/>
      <sheetName val="投资概算汇总表"/>
      <sheetName val="Sheet3"/>
      <sheetName val="Sheet1"/>
      <sheetName val="Sheet2"/>
    </sheetNames>
    <sheetDataSet>
      <sheetData sheetId="0"/>
      <sheetData sheetId="1">
        <row r="4">
          <cell r="A4">
            <v>1</v>
          </cell>
          <cell r="B4" t="str">
            <v>湿地保护修复</v>
          </cell>
        </row>
        <row r="5">
          <cell r="A5">
            <v>1.1</v>
          </cell>
          <cell r="B5" t="str">
            <v>湿地植被抚育</v>
          </cell>
          <cell r="C5" t="str">
            <v>亩</v>
          </cell>
          <cell r="D5">
            <v>393.4</v>
          </cell>
        </row>
        <row r="6">
          <cell r="A6">
            <v>1.2</v>
          </cell>
          <cell r="B6" t="str">
            <v>水系连通</v>
          </cell>
          <cell r="C6" t="str">
            <v>立方米</v>
          </cell>
          <cell r="D6">
            <v>58752</v>
          </cell>
        </row>
        <row r="7">
          <cell r="A7">
            <v>2</v>
          </cell>
          <cell r="B7" t="str">
            <v>保护设施设备购置维护</v>
          </cell>
        </row>
        <row r="8">
          <cell r="A8">
            <v>2.1</v>
          </cell>
          <cell r="B8" t="str">
            <v>视频监控设施设备提升改造</v>
          </cell>
          <cell r="C8" t="str">
            <v>项</v>
          </cell>
          <cell r="D8">
            <v>1</v>
          </cell>
        </row>
        <row r="9">
          <cell r="A9">
            <v>2.2</v>
          </cell>
          <cell r="B9" t="str">
            <v>生态防护网</v>
          </cell>
          <cell r="C9" t="str">
            <v>米</v>
          </cell>
          <cell r="D9">
            <v>1381</v>
          </cell>
        </row>
        <row r="10">
          <cell r="A10">
            <v>2.3</v>
          </cell>
          <cell r="B10" t="str">
            <v>防护网大门</v>
          </cell>
          <cell r="C10" t="str">
            <v>座</v>
          </cell>
          <cell r="D10">
            <v>1</v>
          </cell>
        </row>
        <row r="11">
          <cell r="A11">
            <v>3</v>
          </cell>
          <cell r="B11" t="str">
            <v>湿地调查监测巡护</v>
          </cell>
        </row>
        <row r="12">
          <cell r="A12">
            <v>3.1</v>
          </cell>
          <cell r="B12" t="str">
            <v>生物多样性监测设备</v>
          </cell>
          <cell r="C12" t="str">
            <v>套</v>
          </cell>
          <cell r="D12">
            <v>1</v>
          </cell>
        </row>
        <row r="13">
          <cell r="A13">
            <v>3.2</v>
          </cell>
          <cell r="B13" t="str">
            <v>临聘巡护人员</v>
          </cell>
          <cell r="C13" t="str">
            <v>人次</v>
          </cell>
          <cell r="D13">
            <v>720</v>
          </cell>
        </row>
        <row r="14">
          <cell r="A14">
            <v>4</v>
          </cell>
          <cell r="B14" t="str">
            <v>湿地宣教</v>
          </cell>
        </row>
        <row r="15">
          <cell r="A15">
            <v>4.1</v>
          </cell>
          <cell r="B15" t="str">
            <v>制作宣传片</v>
          </cell>
          <cell r="C15" t="str">
            <v>部</v>
          </cell>
          <cell r="D15">
            <v>1</v>
          </cell>
        </row>
        <row r="16">
          <cell r="A16">
            <v>4.2</v>
          </cell>
          <cell r="B16" t="str">
            <v>宣传物品</v>
          </cell>
          <cell r="C16" t="str">
            <v>个（套）</v>
          </cell>
          <cell r="D16">
            <v>4500</v>
          </cell>
          <cell r="E16" t="str">
            <v>包括：保护服1000套、反光背心500套、围裙1000条、手提袋1000个、抽纸1000盒。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J8" sqref="J8"/>
    </sheetView>
  </sheetViews>
  <sheetFormatPr defaultColWidth="17.6666666666667" defaultRowHeight="14.4" outlineLevelCol="7"/>
  <cols>
    <col min="1" max="5" width="17.6666666666667" style="1" customWidth="1"/>
    <col min="6" max="6" width="17.6666666666667" style="3" customWidth="1"/>
    <col min="7" max="7" width="17.6666666666667" style="1" customWidth="1"/>
    <col min="8" max="8" width="24.8888888888889" style="1" customWidth="1"/>
    <col min="9" max="16384" width="17.6666666666667" style="1" customWidth="1"/>
  </cols>
  <sheetData>
    <row r="1" s="1" customFormat="1" ht="54" customHeight="1" spans="1:8">
      <c r="A1" s="4" t="s">
        <v>0</v>
      </c>
      <c r="B1" s="4"/>
      <c r="C1" s="4"/>
      <c r="D1" s="4"/>
      <c r="E1" s="4"/>
      <c r="F1" s="5"/>
      <c r="G1" s="4"/>
      <c r="H1" s="4"/>
    </row>
    <row r="2" s="1" customFormat="1" ht="31" customHeight="1" spans="1:8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7" t="s">
        <v>7</v>
      </c>
      <c r="H2" s="7" t="s">
        <v>8</v>
      </c>
    </row>
    <row r="3" s="2" customFormat="1" ht="31" customHeight="1" spans="1:8">
      <c r="A3" s="10" t="s">
        <v>9</v>
      </c>
      <c r="B3" s="10" t="s">
        <v>10</v>
      </c>
      <c r="C3" s="11"/>
      <c r="D3" s="11"/>
      <c r="E3" s="11"/>
      <c r="F3" s="12">
        <f>F4+F7+F11+F14</f>
        <v>115.9795</v>
      </c>
      <c r="G3" s="13">
        <f>F3/F21</f>
        <v>0.949876944623033</v>
      </c>
      <c r="H3" s="14"/>
    </row>
    <row r="4" s="2" customFormat="1" ht="31" customHeight="1" spans="1:8">
      <c r="A4" s="15">
        <f>[1]工程量统计表!A4</f>
        <v>1</v>
      </c>
      <c r="B4" s="15" t="str">
        <f>[1]工程量统计表!B4</f>
        <v>湿地保护修复</v>
      </c>
      <c r="C4" s="16"/>
      <c r="D4" s="16"/>
      <c r="E4" s="11"/>
      <c r="F4" s="12">
        <v>47.99</v>
      </c>
      <c r="G4" s="17"/>
      <c r="H4" s="18"/>
    </row>
    <row r="5" s="2" customFormat="1" ht="31" customHeight="1" spans="1:8">
      <c r="A5" s="16">
        <f>[1]工程量统计表!A5</f>
        <v>1.1</v>
      </c>
      <c r="B5" s="19" t="str">
        <f>[1]工程量统计表!B5</f>
        <v>湿地植被抚育</v>
      </c>
      <c r="C5" s="19" t="str">
        <f>[1]工程量统计表!C5</f>
        <v>亩</v>
      </c>
      <c r="D5" s="19">
        <f>[1]工程量统计表!D5</f>
        <v>393.4</v>
      </c>
      <c r="E5" s="20">
        <v>100</v>
      </c>
      <c r="F5" s="21">
        <f t="shared" ref="F5:F10" si="0">ROUND(D5*E5,2)/10000</f>
        <v>3.934</v>
      </c>
      <c r="G5" s="22"/>
      <c r="H5" s="23" t="s">
        <v>11</v>
      </c>
    </row>
    <row r="6" s="2" customFormat="1" ht="31" customHeight="1" spans="1:8">
      <c r="A6" s="16">
        <f>[1]工程量统计表!A6</f>
        <v>1.2</v>
      </c>
      <c r="B6" s="19" t="str">
        <f>[1]工程量统计表!B6</f>
        <v>水系连通</v>
      </c>
      <c r="C6" s="19" t="str">
        <f>[1]工程量统计表!C6</f>
        <v>立方米</v>
      </c>
      <c r="D6" s="19">
        <f>[1]工程量统计表!D6</f>
        <v>58752</v>
      </c>
      <c r="E6" s="20">
        <v>7.5</v>
      </c>
      <c r="F6" s="21">
        <f t="shared" si="0"/>
        <v>44.064</v>
      </c>
      <c r="G6" s="22"/>
      <c r="H6" s="24" t="s">
        <v>12</v>
      </c>
    </row>
    <row r="7" s="2" customFormat="1" ht="31" customHeight="1" spans="1:8">
      <c r="A7" s="15">
        <f>[1]工程量统计表!A7</f>
        <v>2</v>
      </c>
      <c r="B7" s="15" t="str">
        <f>[1]工程量统计表!B7</f>
        <v>保护设施设备购置维护</v>
      </c>
      <c r="C7" s="19"/>
      <c r="D7" s="19"/>
      <c r="E7" s="20"/>
      <c r="F7" s="12">
        <f>SUM((F8:F10))</f>
        <v>29.7195</v>
      </c>
      <c r="G7" s="22"/>
      <c r="H7" s="25"/>
    </row>
    <row r="8" s="2" customFormat="1" ht="76" customHeight="1" spans="1:8">
      <c r="A8" s="16">
        <f>[1]工程量统计表!A8</f>
        <v>2.1</v>
      </c>
      <c r="B8" s="19" t="str">
        <f>[1]工程量统计表!B8</f>
        <v>视频监控设施设备提升改造</v>
      </c>
      <c r="C8" s="19" t="str">
        <f>[1]工程量统计表!C8</f>
        <v>项</v>
      </c>
      <c r="D8" s="19">
        <f>[1]工程量统计表!D8</f>
        <v>1</v>
      </c>
      <c r="E8" s="20">
        <v>160000</v>
      </c>
      <c r="F8" s="21">
        <f t="shared" si="0"/>
        <v>16</v>
      </c>
      <c r="G8" s="22"/>
      <c r="H8" s="26" t="s">
        <v>13</v>
      </c>
    </row>
    <row r="9" s="2" customFormat="1" ht="31" customHeight="1" spans="1:8">
      <c r="A9" s="16">
        <f>[1]工程量统计表!A9</f>
        <v>2.2</v>
      </c>
      <c r="B9" s="19" t="str">
        <f>[1]工程量统计表!B9</f>
        <v>生态防护网</v>
      </c>
      <c r="C9" s="19" t="str">
        <f>[1]工程量统计表!C9</f>
        <v>米</v>
      </c>
      <c r="D9" s="19">
        <f>[1]工程量统计表!D9</f>
        <v>1381</v>
      </c>
      <c r="E9" s="20">
        <v>95</v>
      </c>
      <c r="F9" s="21">
        <f t="shared" si="0"/>
        <v>13.1195</v>
      </c>
      <c r="G9" s="22"/>
      <c r="H9" s="25" t="s">
        <v>14</v>
      </c>
    </row>
    <row r="10" s="2" customFormat="1" ht="32" customHeight="1" spans="1:8">
      <c r="A10" s="16">
        <f>[1]工程量统计表!A10</f>
        <v>2.3</v>
      </c>
      <c r="B10" s="19" t="str">
        <f>[1]工程量统计表!B10</f>
        <v>防护网大门</v>
      </c>
      <c r="C10" s="19" t="str">
        <f>[1]工程量统计表!C10</f>
        <v>座</v>
      </c>
      <c r="D10" s="19">
        <f>[1]工程量统计表!D10</f>
        <v>1</v>
      </c>
      <c r="E10" s="20">
        <v>6000</v>
      </c>
      <c r="F10" s="21">
        <f t="shared" si="0"/>
        <v>0.6</v>
      </c>
      <c r="G10" s="22"/>
      <c r="H10" s="7" t="s">
        <v>15</v>
      </c>
    </row>
    <row r="11" s="2" customFormat="1" ht="31" customHeight="1" spans="1:8">
      <c r="A11" s="15">
        <f>[1]工程量统计表!A11</f>
        <v>3</v>
      </c>
      <c r="B11" s="15" t="str">
        <f>[1]工程量统计表!B11</f>
        <v>湿地调查监测巡护</v>
      </c>
      <c r="C11" s="19"/>
      <c r="D11" s="19"/>
      <c r="E11" s="20"/>
      <c r="F11" s="12">
        <f>SUM((F12:F13))</f>
        <v>17.2</v>
      </c>
      <c r="G11" s="22"/>
      <c r="H11" s="27"/>
    </row>
    <row r="12" s="2" customFormat="1" ht="31" customHeight="1" spans="1:8">
      <c r="A12" s="16">
        <f>[1]工程量统计表!A12</f>
        <v>3.1</v>
      </c>
      <c r="B12" s="19" t="str">
        <f>[1]工程量统计表!B12</f>
        <v>生物多样性监测设备</v>
      </c>
      <c r="C12" s="19" t="str">
        <f>[1]工程量统计表!C12</f>
        <v>套</v>
      </c>
      <c r="D12" s="19">
        <f>[1]工程量统计表!D12</f>
        <v>1</v>
      </c>
      <c r="E12" s="20">
        <v>100000</v>
      </c>
      <c r="F12" s="21">
        <f t="shared" ref="F12:F16" si="1">ROUND(D12*E12,2)/10000</f>
        <v>10</v>
      </c>
      <c r="G12" s="22"/>
      <c r="H12" s="25" t="s">
        <v>16</v>
      </c>
    </row>
    <row r="13" s="1" customFormat="1" ht="31" customHeight="1" spans="1:8">
      <c r="A13" s="16">
        <f>[1]工程量统计表!A13</f>
        <v>3.2</v>
      </c>
      <c r="B13" s="19" t="str">
        <f>[1]工程量统计表!B13</f>
        <v>临聘巡护人员</v>
      </c>
      <c r="C13" s="19" t="str">
        <f>[1]工程量统计表!C13</f>
        <v>人次</v>
      </c>
      <c r="D13" s="19">
        <f>[1]工程量统计表!D13</f>
        <v>720</v>
      </c>
      <c r="E13" s="20">
        <v>100</v>
      </c>
      <c r="F13" s="21">
        <f t="shared" si="1"/>
        <v>7.2</v>
      </c>
      <c r="G13" s="28"/>
      <c r="H13" s="25" t="s">
        <v>17</v>
      </c>
    </row>
    <row r="14" s="1" customFormat="1" ht="31" customHeight="1" spans="1:8">
      <c r="A14" s="15">
        <f>[1]工程量统计表!A14</f>
        <v>4</v>
      </c>
      <c r="B14" s="15" t="str">
        <f>[1]工程量统计表!B14</f>
        <v>湿地宣教</v>
      </c>
      <c r="C14" s="19"/>
      <c r="D14" s="19"/>
      <c r="E14" s="20"/>
      <c r="F14" s="12">
        <f>SUM((F15:F16))</f>
        <v>21.07</v>
      </c>
      <c r="G14" s="29"/>
      <c r="H14" s="30"/>
    </row>
    <row r="15" s="1" customFormat="1" ht="33" customHeight="1" spans="1:8">
      <c r="A15" s="16">
        <f>[1]工程量统计表!A15</f>
        <v>4.1</v>
      </c>
      <c r="B15" s="19" t="str">
        <f>[1]工程量统计表!B15</f>
        <v>制作宣传片</v>
      </c>
      <c r="C15" s="19" t="str">
        <f>[1]工程量统计表!C15</f>
        <v>部</v>
      </c>
      <c r="D15" s="19">
        <f>[1]工程量统计表!D15</f>
        <v>1</v>
      </c>
      <c r="E15" s="19">
        <v>100000</v>
      </c>
      <c r="F15" s="21">
        <f t="shared" si="1"/>
        <v>10</v>
      </c>
      <c r="G15" s="31"/>
      <c r="H15" s="23" t="s">
        <v>18</v>
      </c>
    </row>
    <row r="16" s="1" customFormat="1" ht="59" customHeight="1" spans="1:8">
      <c r="A16" s="16">
        <f>[1]工程量统计表!A16</f>
        <v>4.2</v>
      </c>
      <c r="B16" s="19" t="str">
        <f>[1]工程量统计表!B16</f>
        <v>宣传物品</v>
      </c>
      <c r="C16" s="19" t="str">
        <f>[1]工程量统计表!C16</f>
        <v>个（套）</v>
      </c>
      <c r="D16" s="19">
        <f>[1]工程量统计表!D16</f>
        <v>4500</v>
      </c>
      <c r="E16" s="19">
        <v>24.6</v>
      </c>
      <c r="F16" s="21">
        <f t="shared" si="1"/>
        <v>11.07</v>
      </c>
      <c r="G16" s="31"/>
      <c r="H16" s="25" t="str">
        <f>[1]工程量统计表!E16</f>
        <v>包括：保护服1000套、反光背心500套、围裙1000条、手提袋1000个、抽纸1000盒。</v>
      </c>
    </row>
    <row r="17" s="1" customFormat="1" ht="50" customHeight="1" spans="1:8">
      <c r="A17" s="10" t="s">
        <v>19</v>
      </c>
      <c r="B17" s="10" t="s">
        <v>20</v>
      </c>
      <c r="C17" s="32"/>
      <c r="D17" s="32"/>
      <c r="E17" s="32"/>
      <c r="F17" s="12">
        <v>6.12</v>
      </c>
      <c r="G17" s="33">
        <f>F17/F21</f>
        <v>0.0501230553769671</v>
      </c>
      <c r="H17" s="25" t="s">
        <v>21</v>
      </c>
    </row>
    <row r="18" s="1" customFormat="1" ht="36" hidden="1" customHeight="1" spans="1:8">
      <c r="A18" s="34">
        <v>1.1</v>
      </c>
      <c r="B18" s="6" t="s">
        <v>22</v>
      </c>
      <c r="C18" s="35"/>
      <c r="D18" s="35"/>
      <c r="E18" s="20"/>
      <c r="F18" s="36">
        <f>ROUND(F3*0.035,2)</f>
        <v>4.06</v>
      </c>
      <c r="G18" s="22"/>
      <c r="H18" s="20"/>
    </row>
    <row r="19" s="1" customFormat="1" ht="36" hidden="1" customHeight="1" spans="1:8">
      <c r="A19" s="34">
        <v>1.2</v>
      </c>
      <c r="B19" s="37" t="s">
        <v>23</v>
      </c>
      <c r="C19" s="38"/>
      <c r="D19" s="38"/>
      <c r="E19" s="20"/>
      <c r="F19" s="36">
        <f>ROUND(F4*0.025,2)</f>
        <v>1.2</v>
      </c>
      <c r="G19" s="22"/>
      <c r="H19" s="20"/>
    </row>
    <row r="20" s="1" customFormat="1" ht="36" hidden="1" customHeight="1" spans="1:8">
      <c r="A20" s="34">
        <v>1.3</v>
      </c>
      <c r="B20" s="6" t="s">
        <v>24</v>
      </c>
      <c r="C20" s="39"/>
      <c r="D20" s="39"/>
      <c r="E20" s="20"/>
      <c r="F20" s="36">
        <f>F3*0.01</f>
        <v>1.159795</v>
      </c>
      <c r="G20" s="22"/>
      <c r="H20" s="20"/>
    </row>
    <row r="21" s="1" customFormat="1" ht="36" customHeight="1" spans="1:8">
      <c r="A21" s="40" t="s">
        <v>25</v>
      </c>
      <c r="B21" s="40" t="s">
        <v>26</v>
      </c>
      <c r="C21" s="41"/>
      <c r="D21" s="41"/>
      <c r="E21" s="32"/>
      <c r="F21" s="12">
        <f>F17+F3</f>
        <v>122.0995</v>
      </c>
      <c r="G21" s="33">
        <f>G17+G3</f>
        <v>1</v>
      </c>
      <c r="H21" s="20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T-转瞬即逝</cp:lastModifiedBy>
  <dcterms:created xsi:type="dcterms:W3CDTF">2026-05-06T07:07:00Z</dcterms:created>
  <dcterms:modified xsi:type="dcterms:W3CDTF">2026-05-07T02:20:34Z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DFBA0A2D42EB4E9083633CD012A29089_11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