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/>
  </bookViews>
  <sheets>
    <sheet name="综  合  概  算  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<sst xmlns="http://schemas.openxmlformats.org/spreadsheetml/2006/main" count="272" uniqueCount="89">
  <si>
    <t xml:space="preserve"> 综  合  概  算  表</t>
  </si>
  <si>
    <t>序号</t>
  </si>
  <si>
    <t>工程及费用名称</t>
  </si>
  <si>
    <t>概算价值（万元）</t>
  </si>
  <si>
    <t>技术经济指标</t>
  </si>
  <si>
    <t>建筑工程费</t>
  </si>
  <si>
    <t>安装工程费</t>
  </si>
  <si>
    <t>设备购置费</t>
  </si>
  <si>
    <t>其它费用</t>
  </si>
  <si>
    <t>合计</t>
  </si>
  <si>
    <t>单位</t>
  </si>
  <si>
    <t>数量</t>
  </si>
  <si>
    <t>单位造价(元)</t>
  </si>
  <si>
    <t>一</t>
  </si>
  <si>
    <t>(一）</t>
  </si>
  <si>
    <t>康佳花园</t>
  </si>
  <si>
    <t>党群活动中心门窗、墙体改造土建工程</t>
  </si>
  <si>
    <t>项</t>
  </si>
  <si>
    <t>钢制疏散楼梯（二层高）</t>
  </si>
  <si>
    <t>座</t>
  </si>
  <si>
    <t>混凝土路面拆除恢复</t>
  </si>
  <si>
    <t>㎡</t>
  </si>
  <si>
    <t>面包砖铺装拆除恢复</t>
  </si>
  <si>
    <t>道牙拆除恢复</t>
  </si>
  <si>
    <t>m</t>
  </si>
  <si>
    <t>绿化拆除恢复</t>
  </si>
  <si>
    <t>室外消防管道</t>
  </si>
  <si>
    <t>党群活动中心灭火器</t>
  </si>
  <si>
    <t>党群活动中心消防电气</t>
  </si>
  <si>
    <t>(二）</t>
  </si>
  <si>
    <t>新世纪四期</t>
  </si>
  <si>
    <t>(三）</t>
  </si>
  <si>
    <t>永康民生家园（一期）（二期）</t>
  </si>
  <si>
    <t>消防水池土建工程</t>
  </si>
  <si>
    <t>和平社区和商业楼门窗、墙体改造土建工程</t>
  </si>
  <si>
    <t>室外供水管道</t>
  </si>
  <si>
    <t>和平社区灭火器</t>
  </si>
  <si>
    <t>和平社区消防电气</t>
  </si>
  <si>
    <t>商业楼灭火器</t>
  </si>
  <si>
    <t>商业楼消防电气</t>
  </si>
  <si>
    <t>消防水池泵房-设备</t>
  </si>
  <si>
    <t>消防水池泵房-给排水</t>
  </si>
  <si>
    <t>消防水池泵房-通风</t>
  </si>
  <si>
    <t>消防水池泵房-电气</t>
  </si>
  <si>
    <t>消防水池泵房-柴油发电机</t>
  </si>
  <si>
    <t>(四）</t>
  </si>
  <si>
    <t>惠景苑</t>
  </si>
  <si>
    <t>(五）</t>
  </si>
  <si>
    <t>鑫河西院（平罗县经济适用住房）</t>
  </si>
  <si>
    <t>(六）</t>
  </si>
  <si>
    <t>唐徕湾（37#地新区经济适用住房）</t>
  </si>
  <si>
    <t>(七）</t>
  </si>
  <si>
    <t>新利小区（一期、二期、三期）</t>
  </si>
  <si>
    <t>社区活动中心和党群活动中心门窗、墙体改造土建工程</t>
  </si>
  <si>
    <t>钢制疏散楼梯（二层高一座，三层高一座）</t>
  </si>
  <si>
    <t>彩色透水混凝土路面拆除恢复</t>
  </si>
  <si>
    <t>社区活动中心灭火器</t>
  </si>
  <si>
    <t>社区活动中心消防电气</t>
  </si>
  <si>
    <t>(八）</t>
  </si>
  <si>
    <t>桥东民生家园（一期、二期）</t>
  </si>
  <si>
    <t>(九）</t>
  </si>
  <si>
    <t>和平新居小区（一期、二期）</t>
  </si>
  <si>
    <t>(十）</t>
  </si>
  <si>
    <t>平罗县富民苑小区（一标段、二标段）</t>
  </si>
  <si>
    <t>(十一）</t>
  </si>
  <si>
    <t>宁夏精细化工基地公共租赁住房建设项目（一期、二期）</t>
  </si>
  <si>
    <t>(十二）</t>
  </si>
  <si>
    <t>石嘴山生态经济开发区创客大厦改造装修工程</t>
  </si>
  <si>
    <t>创客大厦门窗、墙体改造土建工程</t>
  </si>
  <si>
    <t>室内消防电气</t>
  </si>
  <si>
    <t>消防水池泵房维修更换连接件</t>
  </si>
  <si>
    <t>二</t>
  </si>
  <si>
    <t>其他费用</t>
  </si>
  <si>
    <t>项目建设管理费</t>
  </si>
  <si>
    <t>万元</t>
  </si>
  <si>
    <t>设计费（含地形测绘、BIM费、图纸补充）、勘察测量费</t>
  </si>
  <si>
    <t>市场价</t>
  </si>
  <si>
    <t>施工图审查费</t>
  </si>
  <si>
    <t>工程监理费</t>
  </si>
  <si>
    <t>工程招标代理服务费</t>
  </si>
  <si>
    <t>清单及控制价编制</t>
  </si>
  <si>
    <t>竣工结算审核</t>
  </si>
  <si>
    <t>财务竣工决算审核</t>
  </si>
  <si>
    <t>工程质量检测试验费</t>
  </si>
  <si>
    <t>消防检测费</t>
  </si>
  <si>
    <t>三</t>
  </si>
  <si>
    <t>预备费</t>
  </si>
  <si>
    <t>四</t>
  </si>
  <si>
    <t>工程总投资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</si>
</sst>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20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/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tabSelected="1" topLeftCell="A29" workbookViewId="0">
      <selection activeCell="M38" sqref="M38"/>
    </sheetView>
  </sheetViews>
  <sheetFormatPr defaultColWidth="9" defaultRowHeight="15.6"/>
  <cols>
    <col min="1" max="1" width="6.5" style="1" customWidth="1"/>
    <col min="2" max="2" width="32.0925925925926" style="1" customWidth="1"/>
    <col min="3" max="7" width="12.75" style="1" customWidth="1"/>
    <col min="8" max="8" width="6.5" style="1" customWidth="1"/>
    <col min="9" max="9" width="11" style="1" customWidth="1"/>
    <col min="10" max="10" width="12.1296296296296" style="1" customWidth="1"/>
    <col min="11" max="11" width="12.6296296296296" style="1"/>
    <col min="12" max="12" width="9.44444444444444" style="1"/>
    <col min="13" max="13" width="9" style="1"/>
    <col min="14" max="14" width="11.7777777777778" style="1"/>
    <col min="15" max="15" width="9" style="1"/>
    <col min="16" max="16" width="14.3333333333333" style="1"/>
    <col min="17" max="16384" width="9" style="1"/>
  </cols>
  <sheetData>
    <row r="1" s="1" customFormat="1" ht="25.8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0" customHeight="1" spans="1:16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 t="s">
        <v>4</v>
      </c>
      <c r="I2" s="7"/>
      <c r="J2" s="7"/>
    </row>
    <row r="3" s="1" customFormat="1" ht="20" customHeight="1" spans="1:16">
      <c r="A3" s="7"/>
      <c r="B3" s="7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="1" customFormat="1" ht="20" customHeight="1" spans="1:16">
      <c r="A4" s="7" t="s">
        <v>13</v>
      </c>
      <c r="B4" s="9" t="s">
        <v>5</v>
      </c>
      <c r="C4" s="7">
        <f>C5+C15+C21+C39+C44+C50+C56+C75+C82+C95+C105+C111</f>
        <v>872.99</v>
      </c>
      <c r="D4" s="7">
        <f>D5+D15+D21+D39+D44+D50+D56+D75+D82+D95+D105+D111</f>
        <v>366.55</v>
      </c>
      <c r="E4" s="7">
        <f>E5+E15+E21+E39+E44+E50+E56+E75+E82+E95+E105+E111</f>
        <v>55.13</v>
      </c>
      <c r="F4" s="7">
        <v>0</v>
      </c>
      <c r="G4" s="7">
        <f>C4+D4+E4</f>
        <v>1294.67</v>
      </c>
      <c r="H4" s="10"/>
      <c r="I4" s="7"/>
      <c r="J4" s="7"/>
    </row>
    <row r="5" s="1" customFormat="1" ht="19" customHeight="1" spans="1:16">
      <c r="A5" s="7" t="s">
        <v>14</v>
      </c>
      <c r="B5" s="11" t="s">
        <v>15</v>
      </c>
      <c r="C5" s="7">
        <f>C6+C7+C8+C9+C10+C11+C12+C13+C14</f>
        <v>25.93</v>
      </c>
      <c r="D5" s="7">
        <f t="shared" ref="D5:F5" si="0">D12+D13+D14</f>
        <v>8.18</v>
      </c>
      <c r="E5" s="7">
        <f t="shared" si="0"/>
        <v>0</v>
      </c>
      <c r="F5" s="7">
        <f t="shared" si="0"/>
        <v>0</v>
      </c>
      <c r="G5" s="7">
        <f>G6+G7+G8+G9+G10+G11+G12+G13+G14</f>
        <v>34.11</v>
      </c>
      <c r="H5" s="10"/>
      <c r="I5" s="7"/>
      <c r="J5" s="7"/>
      <c r="L5" s="1">
        <f>G4-N5</f>
        <v>-22</v>
      </c>
      <c r="N5" s="1">
        <v>1316.67</v>
      </c>
      <c r="P5" s="1">
        <f>L5/G4</f>
        <v>-0.0169927471865417</v>
      </c>
    </row>
    <row r="6" s="2" customFormat="1" ht="21" customHeight="1" spans="1:16">
      <c r="A6" s="12">
        <v>1</v>
      </c>
      <c r="B6" s="13" t="s">
        <v>16</v>
      </c>
      <c r="C6" s="14">
        <v>2</v>
      </c>
      <c r="D6" s="15"/>
      <c r="E6" s="15"/>
      <c r="F6" s="15"/>
      <c r="G6" s="15">
        <f t="shared" ref="G6:G11" si="1">C6+D6+E6+F6</f>
        <v>2</v>
      </c>
      <c r="H6" s="15" t="s">
        <v>17</v>
      </c>
      <c r="I6" s="15">
        <v>1</v>
      </c>
      <c r="J6" s="15">
        <f t="shared" ref="J6:J14" si="2">G6/I6*10000</f>
        <v>20000</v>
      </c>
      <c r="L6" s="2">
        <v>21</v>
      </c>
      <c r="N6" s="2">
        <f>L6/G131</f>
        <v>0.0144555101859476</v>
      </c>
    </row>
    <row r="7" s="2" customFormat="1" ht="21" customHeight="1" spans="1:16">
      <c r="A7" s="12">
        <v>2</v>
      </c>
      <c r="B7" s="13" t="s">
        <v>18</v>
      </c>
      <c r="C7" s="14">
        <v>2.18</v>
      </c>
      <c r="D7" s="15"/>
      <c r="E7" s="15"/>
      <c r="F7" s="15"/>
      <c r="G7" s="15">
        <f t="shared" si="1"/>
        <v>2.18</v>
      </c>
      <c r="H7" s="15" t="s">
        <v>19</v>
      </c>
      <c r="I7" s="15">
        <v>1</v>
      </c>
      <c r="J7" s="15">
        <f t="shared" si="2"/>
        <v>21800</v>
      </c>
    </row>
    <row r="8" s="2" customFormat="1" ht="21" customHeight="1" spans="1:16">
      <c r="A8" s="12">
        <v>3</v>
      </c>
      <c r="B8" s="13" t="s">
        <v>20</v>
      </c>
      <c r="C8" s="16">
        <v>13.67</v>
      </c>
      <c r="D8" s="15"/>
      <c r="E8" s="15"/>
      <c r="F8" s="15"/>
      <c r="G8" s="15">
        <f t="shared" si="1"/>
        <v>13.67</v>
      </c>
      <c r="H8" s="15" t="s">
        <v>21</v>
      </c>
      <c r="I8" s="15">
        <f>2153/2</f>
        <v>1076.5</v>
      </c>
      <c r="J8" s="15">
        <f t="shared" si="2"/>
        <v>126.985601486298</v>
      </c>
    </row>
    <row r="9" s="2" customFormat="1" ht="21" customHeight="1" spans="1:16">
      <c r="A9" s="12">
        <v>4</v>
      </c>
      <c r="B9" s="13" t="s">
        <v>22</v>
      </c>
      <c r="C9" s="16">
        <v>0.6</v>
      </c>
      <c r="D9" s="15"/>
      <c r="E9" s="15"/>
      <c r="F9" s="15"/>
      <c r="G9" s="15">
        <f t="shared" si="1"/>
        <v>0.6</v>
      </c>
      <c r="H9" s="15" t="s">
        <v>21</v>
      </c>
      <c r="I9" s="15">
        <f>97/2</f>
        <v>48.5</v>
      </c>
      <c r="J9" s="15">
        <f t="shared" si="2"/>
        <v>123.711340206186</v>
      </c>
    </row>
    <row r="10" s="2" customFormat="1" ht="21" customHeight="1" spans="1:16">
      <c r="A10" s="12">
        <v>5</v>
      </c>
      <c r="B10" s="13" t="s">
        <v>23</v>
      </c>
      <c r="C10" s="16">
        <v>0.21</v>
      </c>
      <c r="D10" s="15"/>
      <c r="E10" s="15"/>
      <c r="F10" s="15"/>
      <c r="G10" s="15">
        <f t="shared" si="1"/>
        <v>0.21</v>
      </c>
      <c r="H10" s="15" t="s">
        <v>24</v>
      </c>
      <c r="I10" s="15">
        <v>62</v>
      </c>
      <c r="J10" s="15">
        <f t="shared" si="2"/>
        <v>33.8709677419355</v>
      </c>
    </row>
    <row r="11" s="2" customFormat="1" ht="21" customHeight="1" spans="1:16">
      <c r="A11" s="12">
        <v>6</v>
      </c>
      <c r="B11" s="13" t="s">
        <v>25</v>
      </c>
      <c r="C11" s="16">
        <v>0.18</v>
      </c>
      <c r="D11" s="15"/>
      <c r="E11" s="15"/>
      <c r="F11" s="15"/>
      <c r="G11" s="15">
        <f t="shared" si="1"/>
        <v>0.18</v>
      </c>
      <c r="H11" s="15" t="s">
        <v>21</v>
      </c>
      <c r="I11" s="15">
        <f>72/2</f>
        <v>36</v>
      </c>
      <c r="J11" s="15">
        <f t="shared" si="2"/>
        <v>50</v>
      </c>
    </row>
    <row r="12" s="3" customFormat="1" ht="21" customHeight="1" spans="1:16">
      <c r="A12" s="17">
        <v>7</v>
      </c>
      <c r="B12" s="18" t="s">
        <v>26</v>
      </c>
      <c r="C12" s="19">
        <v>7.09</v>
      </c>
      <c r="D12" s="19">
        <v>6.37</v>
      </c>
      <c r="E12" s="19"/>
      <c r="F12" s="19"/>
      <c r="G12" s="19">
        <f t="shared" ref="G12:G14" si="3">D12+C12</f>
        <v>13.46</v>
      </c>
      <c r="H12" s="19" t="s">
        <v>17</v>
      </c>
      <c r="I12" s="20">
        <v>1</v>
      </c>
      <c r="J12" s="21">
        <f t="shared" si="2"/>
        <v>134600</v>
      </c>
    </row>
    <row r="13" s="3" customFormat="1" ht="21" customHeight="1" spans="1:16">
      <c r="A13" s="17">
        <v>8</v>
      </c>
      <c r="B13" s="18" t="s">
        <v>27</v>
      </c>
      <c r="C13" s="19"/>
      <c r="D13" s="19">
        <v>0.08</v>
      </c>
      <c r="E13" s="19"/>
      <c r="F13" s="19"/>
      <c r="G13" s="19">
        <f t="shared" si="3"/>
        <v>0.08</v>
      </c>
      <c r="H13" s="19" t="s">
        <v>17</v>
      </c>
      <c r="I13" s="20">
        <v>1</v>
      </c>
      <c r="J13" s="21">
        <f t="shared" si="2"/>
        <v>800</v>
      </c>
    </row>
    <row r="14" s="1" customFormat="1" ht="21" customHeight="1" spans="1:16">
      <c r="A14" s="17">
        <v>9</v>
      </c>
      <c r="B14" s="22" t="s">
        <v>28</v>
      </c>
      <c r="C14" s="23"/>
      <c r="D14" s="23">
        <v>1.73</v>
      </c>
      <c r="E14" s="23"/>
      <c r="F14" s="23"/>
      <c r="G14" s="19">
        <f t="shared" si="3"/>
        <v>1.73</v>
      </c>
      <c r="H14" s="19" t="s">
        <v>17</v>
      </c>
      <c r="I14" s="20">
        <v>1</v>
      </c>
      <c r="J14" s="21">
        <f t="shared" si="2"/>
        <v>17300</v>
      </c>
    </row>
    <row r="15" s="1" customFormat="1" ht="24" customHeight="1" spans="1:16">
      <c r="A15" s="7" t="s">
        <v>29</v>
      </c>
      <c r="B15" s="11" t="s">
        <v>30</v>
      </c>
      <c r="C15" s="7">
        <f>C16+C17+C18+C19+C20</f>
        <v>26.1</v>
      </c>
      <c r="D15" s="7">
        <f>D20</f>
        <v>9.98</v>
      </c>
      <c r="E15" s="7">
        <v>0</v>
      </c>
      <c r="F15" s="7">
        <v>0</v>
      </c>
      <c r="G15" s="7">
        <f>G16+G17+G18+G19+G20</f>
        <v>36.08</v>
      </c>
      <c r="H15" s="10"/>
      <c r="I15" s="7"/>
      <c r="J15" s="7"/>
    </row>
    <row r="16" s="2" customFormat="1" ht="23" customHeight="1" spans="1:16">
      <c r="A16" s="12">
        <v>1</v>
      </c>
      <c r="B16" s="13" t="s">
        <v>20</v>
      </c>
      <c r="C16" s="16">
        <v>14.96</v>
      </c>
      <c r="D16" s="15"/>
      <c r="E16" s="15"/>
      <c r="F16" s="15"/>
      <c r="G16" s="15">
        <f t="shared" ref="G16:G19" si="4">C16</f>
        <v>14.96</v>
      </c>
      <c r="H16" s="15" t="s">
        <v>21</v>
      </c>
      <c r="I16" s="15">
        <f>2356.07/2</f>
        <v>1178.035</v>
      </c>
      <c r="J16" s="15">
        <f t="shared" ref="J16:J20" si="5">G16/I16*10000</f>
        <v>126.991133540175</v>
      </c>
    </row>
    <row r="17" s="2" customFormat="1" ht="23" customHeight="1" spans="1:10">
      <c r="A17" s="12">
        <v>2</v>
      </c>
      <c r="B17" s="13" t="s">
        <v>22</v>
      </c>
      <c r="C17" s="16">
        <v>0.13</v>
      </c>
      <c r="D17" s="15"/>
      <c r="E17" s="15"/>
      <c r="F17" s="15"/>
      <c r="G17" s="15">
        <f t="shared" si="4"/>
        <v>0.13</v>
      </c>
      <c r="H17" s="15" t="s">
        <v>21</v>
      </c>
      <c r="I17" s="15">
        <f>21.22/2</f>
        <v>10.61</v>
      </c>
      <c r="J17" s="15">
        <f t="shared" si="5"/>
        <v>122.525918944392</v>
      </c>
    </row>
    <row r="18" s="2" customFormat="1" ht="23" customHeight="1" spans="1:10">
      <c r="A18" s="24">
        <v>3</v>
      </c>
      <c r="B18" s="13" t="s">
        <v>23</v>
      </c>
      <c r="C18" s="16">
        <v>0.09</v>
      </c>
      <c r="D18" s="15"/>
      <c r="E18" s="15"/>
      <c r="F18" s="15"/>
      <c r="G18" s="15">
        <f t="shared" si="4"/>
        <v>0.09</v>
      </c>
      <c r="H18" s="15" t="s">
        <v>24</v>
      </c>
      <c r="I18" s="15">
        <v>27</v>
      </c>
      <c r="J18" s="15">
        <f t="shared" si="5"/>
        <v>33.3333333333333</v>
      </c>
    </row>
    <row r="19" s="2" customFormat="1" ht="23" customHeight="1" spans="1:10">
      <c r="A19" s="12">
        <v>4</v>
      </c>
      <c r="B19" s="13" t="s">
        <v>25</v>
      </c>
      <c r="C19" s="16">
        <v>0.08</v>
      </c>
      <c r="D19" s="15"/>
      <c r="E19" s="15"/>
      <c r="F19" s="15"/>
      <c r="G19" s="15">
        <f t="shared" si="4"/>
        <v>0.08</v>
      </c>
      <c r="H19" s="15" t="s">
        <v>21</v>
      </c>
      <c r="I19" s="15">
        <f>32/2</f>
        <v>16</v>
      </c>
      <c r="J19" s="15">
        <f t="shared" si="5"/>
        <v>50</v>
      </c>
    </row>
    <row r="20" s="3" customFormat="1" ht="23" customHeight="1" spans="1:10">
      <c r="A20" s="19">
        <v>5</v>
      </c>
      <c r="B20" s="18" t="s">
        <v>26</v>
      </c>
      <c r="C20" s="19">
        <v>10.84</v>
      </c>
      <c r="D20" s="19">
        <v>9.98</v>
      </c>
      <c r="E20" s="19"/>
      <c r="F20" s="19"/>
      <c r="G20" s="19">
        <f>C20+D20</f>
        <v>20.82</v>
      </c>
      <c r="H20" s="19" t="s">
        <v>17</v>
      </c>
      <c r="I20" s="20">
        <v>1</v>
      </c>
      <c r="J20" s="19">
        <f t="shared" si="5"/>
        <v>208200</v>
      </c>
    </row>
    <row r="21" s="1" customFormat="1" ht="24" customHeight="1" spans="1:10">
      <c r="A21" s="7" t="s">
        <v>31</v>
      </c>
      <c r="B21" s="11" t="s">
        <v>32</v>
      </c>
      <c r="C21" s="7">
        <f>C22+C23+C24+C25+C26+C27+C28+C29</f>
        <v>189.76</v>
      </c>
      <c r="D21" s="7">
        <f>D28+D29+D30+D31+D32+D33+D35+D36+D37+D38</f>
        <v>92.42</v>
      </c>
      <c r="E21" s="7">
        <f>E34+E38</f>
        <v>12.84</v>
      </c>
      <c r="F21" s="7">
        <v>0</v>
      </c>
      <c r="G21" s="7">
        <f>G22+G23+G24+G25+G26+G27+G28+G29+G30+G31+G32+G33+G34+G35+G36+G37+G38</f>
        <v>295.02</v>
      </c>
      <c r="H21" s="10"/>
      <c r="I21" s="7"/>
      <c r="J21" s="7"/>
    </row>
    <row r="22" s="2" customFormat="1" ht="22" customHeight="1" spans="1:10">
      <c r="A22" s="12">
        <v>1</v>
      </c>
      <c r="B22" s="13" t="s">
        <v>33</v>
      </c>
      <c r="C22" s="16">
        <v>87.13</v>
      </c>
      <c r="D22" s="15"/>
      <c r="E22" s="15"/>
      <c r="F22" s="15"/>
      <c r="G22" s="15">
        <f t="shared" ref="G22:G27" si="6">C22</f>
        <v>87.13</v>
      </c>
      <c r="H22" s="15" t="s">
        <v>21</v>
      </c>
      <c r="I22" s="15">
        <v>220.49</v>
      </c>
      <c r="J22" s="15">
        <f t="shared" ref="J22:J38" si="7">G22/I22*10000</f>
        <v>3951.65313619665</v>
      </c>
    </row>
    <row r="23" s="2" customFormat="1" ht="22" customHeight="1" spans="1:10">
      <c r="A23" s="12">
        <v>2</v>
      </c>
      <c r="B23" s="13" t="s">
        <v>34</v>
      </c>
      <c r="C23" s="16">
        <v>7.81</v>
      </c>
      <c r="D23" s="15"/>
      <c r="E23" s="15"/>
      <c r="F23" s="15"/>
      <c r="G23" s="15">
        <f t="shared" si="6"/>
        <v>7.81</v>
      </c>
      <c r="H23" s="15" t="s">
        <v>17</v>
      </c>
      <c r="I23" s="15">
        <v>1</v>
      </c>
      <c r="J23" s="15">
        <f t="shared" si="7"/>
        <v>78100</v>
      </c>
    </row>
    <row r="24" s="2" customFormat="1" ht="22" customHeight="1" spans="1:10">
      <c r="A24" s="12">
        <v>3</v>
      </c>
      <c r="B24" s="13" t="s">
        <v>18</v>
      </c>
      <c r="C24" s="16">
        <v>2.18</v>
      </c>
      <c r="D24" s="15"/>
      <c r="E24" s="15"/>
      <c r="F24" s="15"/>
      <c r="G24" s="15">
        <f t="shared" si="6"/>
        <v>2.18</v>
      </c>
      <c r="H24" s="15" t="s">
        <v>19</v>
      </c>
      <c r="I24" s="15">
        <v>1</v>
      </c>
      <c r="J24" s="15">
        <f t="shared" si="7"/>
        <v>21800</v>
      </c>
    </row>
    <row r="25" s="2" customFormat="1" ht="22" customHeight="1" spans="1:10">
      <c r="A25" s="12">
        <v>4</v>
      </c>
      <c r="B25" s="13" t="s">
        <v>20</v>
      </c>
      <c r="C25" s="16">
        <v>59.42</v>
      </c>
      <c r="D25" s="15"/>
      <c r="E25" s="15"/>
      <c r="F25" s="15"/>
      <c r="G25" s="15">
        <f t="shared" si="6"/>
        <v>59.42</v>
      </c>
      <c r="H25" s="15" t="s">
        <v>21</v>
      </c>
      <c r="I25" s="15">
        <f>9360.4/2</f>
        <v>4680.2</v>
      </c>
      <c r="J25" s="15">
        <f t="shared" si="7"/>
        <v>126.960386308277</v>
      </c>
    </row>
    <row r="26" s="2" customFormat="1" ht="22" customHeight="1" spans="1:10">
      <c r="A26" s="12">
        <v>5</v>
      </c>
      <c r="B26" s="13" t="s">
        <v>23</v>
      </c>
      <c r="C26" s="16">
        <v>0.34</v>
      </c>
      <c r="D26" s="15"/>
      <c r="E26" s="15"/>
      <c r="F26" s="15"/>
      <c r="G26" s="15">
        <f t="shared" si="6"/>
        <v>0.34</v>
      </c>
      <c r="H26" s="15" t="s">
        <v>24</v>
      </c>
      <c r="I26" s="15">
        <v>99.31</v>
      </c>
      <c r="J26" s="15">
        <f t="shared" si="7"/>
        <v>34.2362299869097</v>
      </c>
    </row>
    <row r="27" s="2" customFormat="1" ht="22" customHeight="1" spans="1:10">
      <c r="A27" s="12">
        <v>6</v>
      </c>
      <c r="B27" s="13" t="s">
        <v>25</v>
      </c>
      <c r="C27" s="16">
        <v>2.96</v>
      </c>
      <c r="D27" s="15"/>
      <c r="E27" s="15"/>
      <c r="F27" s="15"/>
      <c r="G27" s="15">
        <f t="shared" si="6"/>
        <v>2.96</v>
      </c>
      <c r="H27" s="15" t="s">
        <v>21</v>
      </c>
      <c r="I27" s="15">
        <f>1186.82/2</f>
        <v>593.41</v>
      </c>
      <c r="J27" s="15">
        <f t="shared" si="7"/>
        <v>49.8811951264724</v>
      </c>
    </row>
    <row r="28" s="3" customFormat="1" ht="22" customHeight="1" spans="1:10">
      <c r="A28" s="19">
        <v>7</v>
      </c>
      <c r="B28" s="18" t="s">
        <v>26</v>
      </c>
      <c r="C28" s="19">
        <v>27.88</v>
      </c>
      <c r="D28" s="19">
        <v>29.94</v>
      </c>
      <c r="E28" s="19"/>
      <c r="F28" s="19"/>
      <c r="G28" s="19">
        <f t="shared" ref="G28:G33" si="8">C28+D28</f>
        <v>57.82</v>
      </c>
      <c r="H28" s="19" t="s">
        <v>17</v>
      </c>
      <c r="I28" s="20">
        <v>1</v>
      </c>
      <c r="J28" s="21">
        <f t="shared" si="7"/>
        <v>578200</v>
      </c>
    </row>
    <row r="29" s="3" customFormat="1" ht="22" customHeight="1" spans="1:10">
      <c r="A29" s="19">
        <v>8</v>
      </c>
      <c r="B29" s="18" t="s">
        <v>35</v>
      </c>
      <c r="C29" s="19">
        <v>2.04</v>
      </c>
      <c r="D29" s="19">
        <v>2.1</v>
      </c>
      <c r="E29" s="19"/>
      <c r="F29" s="19"/>
      <c r="G29" s="19">
        <f t="shared" si="8"/>
        <v>4.14</v>
      </c>
      <c r="H29" s="19" t="s">
        <v>17</v>
      </c>
      <c r="I29" s="20">
        <v>1</v>
      </c>
      <c r="J29" s="21">
        <f t="shared" si="7"/>
        <v>41400</v>
      </c>
    </row>
    <row r="30" s="3" customFormat="1" ht="22" customHeight="1" spans="1:10">
      <c r="A30" s="19">
        <v>9</v>
      </c>
      <c r="B30" s="18" t="s">
        <v>36</v>
      </c>
      <c r="C30" s="19"/>
      <c r="D30" s="19">
        <v>0.11</v>
      </c>
      <c r="E30" s="19"/>
      <c r="F30" s="19"/>
      <c r="G30" s="19">
        <f t="shared" si="8"/>
        <v>0.11</v>
      </c>
      <c r="H30" s="19" t="s">
        <v>17</v>
      </c>
      <c r="I30" s="20">
        <v>1</v>
      </c>
      <c r="J30" s="21">
        <f t="shared" si="7"/>
        <v>1100</v>
      </c>
    </row>
    <row r="31" s="1" customFormat="1" ht="22" customHeight="1" spans="1:10">
      <c r="A31" s="23">
        <v>10</v>
      </c>
      <c r="B31" s="18" t="s">
        <v>37</v>
      </c>
      <c r="C31" s="23"/>
      <c r="D31" s="23">
        <v>19.51</v>
      </c>
      <c r="E31" s="23"/>
      <c r="F31" s="23"/>
      <c r="G31" s="19">
        <f t="shared" si="8"/>
        <v>19.51</v>
      </c>
      <c r="H31" s="19" t="s">
        <v>17</v>
      </c>
      <c r="I31" s="25">
        <v>1</v>
      </c>
      <c r="J31" s="21">
        <f t="shared" si="7"/>
        <v>195100</v>
      </c>
    </row>
    <row r="32" s="1" customFormat="1" ht="22" customHeight="1" spans="1:10">
      <c r="A32" s="23">
        <v>11</v>
      </c>
      <c r="B32" s="22" t="s">
        <v>38</v>
      </c>
      <c r="C32" s="23"/>
      <c r="D32" s="23">
        <v>0.07</v>
      </c>
      <c r="E32" s="23"/>
      <c r="F32" s="23"/>
      <c r="G32" s="19">
        <f t="shared" si="8"/>
        <v>0.07</v>
      </c>
      <c r="H32" s="19" t="s">
        <v>17</v>
      </c>
      <c r="I32" s="25">
        <v>1</v>
      </c>
      <c r="J32" s="21">
        <f t="shared" si="7"/>
        <v>700</v>
      </c>
    </row>
    <row r="33" s="1" customFormat="1" ht="22" customHeight="1" spans="1:10">
      <c r="A33" s="23">
        <v>12</v>
      </c>
      <c r="B33" s="22" t="s">
        <v>39</v>
      </c>
      <c r="C33" s="23"/>
      <c r="D33" s="23">
        <v>9.75</v>
      </c>
      <c r="E33" s="23"/>
      <c r="F33" s="23"/>
      <c r="G33" s="19">
        <f t="shared" si="8"/>
        <v>9.75</v>
      </c>
      <c r="H33" s="19" t="s">
        <v>17</v>
      </c>
      <c r="I33" s="25">
        <v>1</v>
      </c>
      <c r="J33" s="21">
        <f t="shared" si="7"/>
        <v>97500</v>
      </c>
    </row>
    <row r="34" s="1" customFormat="1" ht="22" customHeight="1" spans="1:10">
      <c r="A34" s="23">
        <v>13</v>
      </c>
      <c r="B34" s="22" t="s">
        <v>40</v>
      </c>
      <c r="C34" s="23"/>
      <c r="D34" s="23"/>
      <c r="E34" s="23">
        <v>8.34</v>
      </c>
      <c r="F34" s="23"/>
      <c r="G34" s="19">
        <f>E34</f>
        <v>8.34</v>
      </c>
      <c r="H34" s="23" t="s">
        <v>21</v>
      </c>
      <c r="I34" s="25">
        <v>220.49</v>
      </c>
      <c r="J34" s="21">
        <f t="shared" si="7"/>
        <v>378.248446641571</v>
      </c>
    </row>
    <row r="35" s="1" customFormat="1" ht="22" customHeight="1" spans="1:10">
      <c r="A35" s="23">
        <v>14</v>
      </c>
      <c r="B35" s="22" t="s">
        <v>41</v>
      </c>
      <c r="C35" s="23"/>
      <c r="D35" s="23">
        <v>10.4</v>
      </c>
      <c r="E35" s="23"/>
      <c r="F35" s="23"/>
      <c r="G35" s="19">
        <f t="shared" ref="G35:G37" si="9">C35+D35</f>
        <v>10.4</v>
      </c>
      <c r="H35" s="23" t="s">
        <v>21</v>
      </c>
      <c r="I35" s="25">
        <v>220.49</v>
      </c>
      <c r="J35" s="21">
        <f t="shared" si="7"/>
        <v>471.676720032654</v>
      </c>
    </row>
    <row r="36" s="1" customFormat="1" ht="22" customHeight="1" spans="1:10">
      <c r="A36" s="23">
        <v>15</v>
      </c>
      <c r="B36" s="22" t="s">
        <v>42</v>
      </c>
      <c r="C36" s="23"/>
      <c r="D36" s="23">
        <v>0.46</v>
      </c>
      <c r="E36" s="23"/>
      <c r="F36" s="23"/>
      <c r="G36" s="19">
        <f t="shared" si="9"/>
        <v>0.46</v>
      </c>
      <c r="H36" s="23" t="s">
        <v>21</v>
      </c>
      <c r="I36" s="25">
        <v>220.49</v>
      </c>
      <c r="J36" s="21">
        <f t="shared" si="7"/>
        <v>20.8626241552905</v>
      </c>
    </row>
    <row r="37" s="1" customFormat="1" ht="22" customHeight="1" spans="1:10">
      <c r="A37" s="23">
        <v>16</v>
      </c>
      <c r="B37" s="22" t="s">
        <v>43</v>
      </c>
      <c r="C37" s="23"/>
      <c r="D37" s="23">
        <v>7.45</v>
      </c>
      <c r="E37" s="23"/>
      <c r="F37" s="23"/>
      <c r="G37" s="19">
        <f t="shared" si="9"/>
        <v>7.45</v>
      </c>
      <c r="H37" s="23" t="s">
        <v>21</v>
      </c>
      <c r="I37" s="25">
        <v>220.49</v>
      </c>
      <c r="J37" s="21">
        <f t="shared" si="7"/>
        <v>337.883804254161</v>
      </c>
    </row>
    <row r="38" s="1" customFormat="1" ht="22" customHeight="1" spans="1:10">
      <c r="A38" s="23">
        <v>17</v>
      </c>
      <c r="B38" s="22" t="s">
        <v>44</v>
      </c>
      <c r="C38" s="23"/>
      <c r="D38" s="23">
        <f>17.13-E38</f>
        <v>12.63</v>
      </c>
      <c r="E38" s="23">
        <v>4.5</v>
      </c>
      <c r="F38" s="23"/>
      <c r="G38" s="19">
        <f>D38+E38</f>
        <v>17.13</v>
      </c>
      <c r="H38" s="19" t="s">
        <v>17</v>
      </c>
      <c r="I38" s="25">
        <v>1</v>
      </c>
      <c r="J38" s="21">
        <f t="shared" si="7"/>
        <v>171300</v>
      </c>
    </row>
    <row r="39" s="1" customFormat="1" ht="24" customHeight="1" spans="1:10">
      <c r="A39" s="7" t="s">
        <v>45</v>
      </c>
      <c r="B39" s="11" t="s">
        <v>46</v>
      </c>
      <c r="C39" s="7">
        <f t="shared" ref="C39:G39" si="10">C40+C41+C42+C43</f>
        <v>123.5</v>
      </c>
      <c r="D39" s="7">
        <f t="shared" si="10"/>
        <v>34.82</v>
      </c>
      <c r="E39" s="7">
        <v>0</v>
      </c>
      <c r="F39" s="7">
        <v>0</v>
      </c>
      <c r="G39" s="7">
        <f t="shared" si="10"/>
        <v>158.32</v>
      </c>
      <c r="H39" s="10"/>
      <c r="I39" s="7"/>
      <c r="J39" s="7"/>
    </row>
    <row r="40" s="2" customFormat="1" ht="20" customHeight="1" spans="1:10">
      <c r="A40" s="12">
        <v>1</v>
      </c>
      <c r="B40" s="13" t="s">
        <v>22</v>
      </c>
      <c r="C40" s="16">
        <v>87.89</v>
      </c>
      <c r="D40" s="15"/>
      <c r="E40" s="15"/>
      <c r="F40" s="15"/>
      <c r="G40" s="15">
        <f t="shared" ref="G40:G42" si="11">C40</f>
        <v>87.89</v>
      </c>
      <c r="H40" s="15" t="s">
        <v>21</v>
      </c>
      <c r="I40" s="15">
        <f>14246/2</f>
        <v>7123</v>
      </c>
      <c r="J40" s="15">
        <f t="shared" ref="J40:J43" si="12">G40/I40*10000</f>
        <v>123.389021479714</v>
      </c>
    </row>
    <row r="41" s="2" customFormat="1" ht="20" customHeight="1" spans="1:10">
      <c r="A41" s="12">
        <v>2</v>
      </c>
      <c r="B41" s="13" t="s">
        <v>23</v>
      </c>
      <c r="C41" s="16">
        <v>0.16</v>
      </c>
      <c r="D41" s="15"/>
      <c r="E41" s="15"/>
      <c r="F41" s="15"/>
      <c r="G41" s="15">
        <f t="shared" si="11"/>
        <v>0.16</v>
      </c>
      <c r="H41" s="15" t="s">
        <v>24</v>
      </c>
      <c r="I41" s="15">
        <v>47</v>
      </c>
      <c r="J41" s="15">
        <f t="shared" si="12"/>
        <v>34.0425531914894</v>
      </c>
    </row>
    <row r="42" s="2" customFormat="1" ht="20" customHeight="1" spans="1:10">
      <c r="A42" s="12">
        <v>3</v>
      </c>
      <c r="B42" s="13" t="s">
        <v>25</v>
      </c>
      <c r="C42" s="16">
        <v>0.4</v>
      </c>
      <c r="D42" s="15"/>
      <c r="E42" s="15"/>
      <c r="F42" s="15"/>
      <c r="G42" s="15">
        <f t="shared" si="11"/>
        <v>0.4</v>
      </c>
      <c r="H42" s="15" t="s">
        <v>21</v>
      </c>
      <c r="I42" s="15">
        <f>161/2</f>
        <v>80.5</v>
      </c>
      <c r="J42" s="15">
        <f t="shared" si="12"/>
        <v>49.6894409937888</v>
      </c>
    </row>
    <row r="43" s="3" customFormat="1" ht="20" customHeight="1" spans="1:10">
      <c r="A43" s="19">
        <v>4</v>
      </c>
      <c r="B43" s="18" t="s">
        <v>26</v>
      </c>
      <c r="C43" s="19">
        <v>35.05</v>
      </c>
      <c r="D43" s="19">
        <v>34.82</v>
      </c>
      <c r="E43" s="19"/>
      <c r="F43" s="19"/>
      <c r="G43" s="19">
        <f>C43+D43</f>
        <v>69.87</v>
      </c>
      <c r="H43" s="19" t="s">
        <v>17</v>
      </c>
      <c r="I43" s="20">
        <v>1</v>
      </c>
      <c r="J43" s="20">
        <f t="shared" si="12"/>
        <v>698700</v>
      </c>
    </row>
    <row r="44" s="1" customFormat="1" ht="29" customHeight="1" spans="1:10">
      <c r="A44" s="7" t="s">
        <v>47</v>
      </c>
      <c r="B44" s="11" t="s">
        <v>48</v>
      </c>
      <c r="C44" s="7">
        <f>C45+C46+C47+C48+C49</f>
        <v>8.96</v>
      </c>
      <c r="D44" s="7">
        <f>D49</f>
        <v>2.54</v>
      </c>
      <c r="E44" s="7">
        <v>0</v>
      </c>
      <c r="F44" s="7">
        <v>0</v>
      </c>
      <c r="G44" s="7">
        <f>G45+G46+G47+G48+G49</f>
        <v>11.5</v>
      </c>
      <c r="H44" s="10"/>
      <c r="I44" s="7"/>
      <c r="J44" s="7"/>
    </row>
    <row r="45" s="2" customFormat="1" ht="20" customHeight="1" spans="1:10">
      <c r="A45" s="12">
        <v>1</v>
      </c>
      <c r="B45" s="13" t="s">
        <v>20</v>
      </c>
      <c r="C45" s="16">
        <v>5.46</v>
      </c>
      <c r="D45" s="15"/>
      <c r="E45" s="15"/>
      <c r="F45" s="15"/>
      <c r="G45" s="15">
        <f t="shared" ref="G45:G48" si="13">C45</f>
        <v>5.46</v>
      </c>
      <c r="H45" s="15" t="s">
        <v>21</v>
      </c>
      <c r="I45" s="15">
        <v>430</v>
      </c>
      <c r="J45" s="15">
        <f t="shared" ref="J45:J49" si="14">G45/I45*10000</f>
        <v>126.976744186047</v>
      </c>
    </row>
    <row r="46" s="2" customFormat="1" ht="20" customHeight="1" spans="1:10">
      <c r="A46" s="12">
        <v>2</v>
      </c>
      <c r="B46" s="13" t="s">
        <v>22</v>
      </c>
      <c r="C46" s="16">
        <v>0.04</v>
      </c>
      <c r="D46" s="15"/>
      <c r="E46" s="15"/>
      <c r="F46" s="15"/>
      <c r="G46" s="15">
        <f t="shared" si="13"/>
        <v>0.04</v>
      </c>
      <c r="H46" s="15" t="s">
        <v>21</v>
      </c>
      <c r="I46" s="15">
        <v>3.5</v>
      </c>
      <c r="J46" s="15">
        <f t="shared" si="14"/>
        <v>114.285714285714</v>
      </c>
    </row>
    <row r="47" s="2" customFormat="1" ht="20" customHeight="1" spans="1:10">
      <c r="A47" s="12">
        <v>3</v>
      </c>
      <c r="B47" s="13" t="s">
        <v>23</v>
      </c>
      <c r="C47" s="16">
        <v>0.07</v>
      </c>
      <c r="D47" s="15"/>
      <c r="E47" s="15"/>
      <c r="F47" s="15"/>
      <c r="G47" s="15">
        <f t="shared" si="13"/>
        <v>0.07</v>
      </c>
      <c r="H47" s="15" t="s">
        <v>24</v>
      </c>
      <c r="I47" s="15">
        <v>21</v>
      </c>
      <c r="J47" s="15">
        <f t="shared" si="14"/>
        <v>33.3333333333333</v>
      </c>
    </row>
    <row r="48" s="2" customFormat="1" ht="20" customHeight="1" spans="1:10">
      <c r="A48" s="12">
        <v>4</v>
      </c>
      <c r="B48" s="13" t="s">
        <v>25</v>
      </c>
      <c r="C48" s="16">
        <v>0.03</v>
      </c>
      <c r="D48" s="15"/>
      <c r="E48" s="15"/>
      <c r="F48" s="15"/>
      <c r="G48" s="15">
        <f t="shared" si="13"/>
        <v>0.03</v>
      </c>
      <c r="H48" s="15" t="s">
        <v>21</v>
      </c>
      <c r="I48" s="15">
        <f>11.5/2</f>
        <v>5.75</v>
      </c>
      <c r="J48" s="15">
        <f t="shared" si="14"/>
        <v>52.1739130434783</v>
      </c>
    </row>
    <row r="49" s="3" customFormat="1" ht="20" customHeight="1" spans="1:10">
      <c r="A49" s="19">
        <v>5</v>
      </c>
      <c r="B49" s="18" t="s">
        <v>26</v>
      </c>
      <c r="C49" s="19">
        <v>3.36</v>
      </c>
      <c r="D49" s="19">
        <v>2.54</v>
      </c>
      <c r="E49" s="19"/>
      <c r="F49" s="19"/>
      <c r="G49" s="19">
        <f t="shared" ref="G49:G55" si="15">C49+D49</f>
        <v>5.9</v>
      </c>
      <c r="H49" s="19" t="s">
        <v>17</v>
      </c>
      <c r="I49" s="20">
        <v>1</v>
      </c>
      <c r="J49" s="19">
        <f t="shared" si="14"/>
        <v>59000</v>
      </c>
    </row>
    <row r="50" s="1" customFormat="1" ht="26" customHeight="1" spans="1:10">
      <c r="A50" s="7" t="s">
        <v>49</v>
      </c>
      <c r="B50" s="11" t="s">
        <v>50</v>
      </c>
      <c r="C50" s="7">
        <f>C51+C52+C53</f>
        <v>32.23</v>
      </c>
      <c r="D50" s="7">
        <f>D53+D54+D55</f>
        <v>9.97</v>
      </c>
      <c r="E50" s="7">
        <v>0</v>
      </c>
      <c r="F50" s="7">
        <v>0</v>
      </c>
      <c r="G50" s="7">
        <f>G51+G52+G53+G54+G55</f>
        <v>42.2</v>
      </c>
      <c r="H50" s="10"/>
      <c r="I50" s="7"/>
      <c r="J50" s="7"/>
    </row>
    <row r="51" s="2" customFormat="1" ht="21" customHeight="1" spans="1:10">
      <c r="A51" s="12">
        <v>1</v>
      </c>
      <c r="B51" s="13" t="s">
        <v>16</v>
      </c>
      <c r="C51" s="16">
        <v>1.61</v>
      </c>
      <c r="D51" s="15"/>
      <c r="E51" s="15"/>
      <c r="F51" s="15"/>
      <c r="G51" s="15">
        <f>C51</f>
        <v>1.61</v>
      </c>
      <c r="H51" s="15" t="s">
        <v>17</v>
      </c>
      <c r="I51" s="15">
        <v>1</v>
      </c>
      <c r="J51" s="15">
        <f t="shared" ref="J51:J55" si="16">G51/I51*10000</f>
        <v>16100</v>
      </c>
    </row>
    <row r="52" s="2" customFormat="1" ht="21" customHeight="1" spans="1:10">
      <c r="A52" s="12">
        <v>2</v>
      </c>
      <c r="B52" s="13" t="s">
        <v>20</v>
      </c>
      <c r="C52" s="16">
        <v>21.94</v>
      </c>
      <c r="D52" s="15"/>
      <c r="E52" s="15"/>
      <c r="F52" s="15"/>
      <c r="G52" s="15">
        <f>C52</f>
        <v>21.94</v>
      </c>
      <c r="H52" s="15" t="s">
        <v>21</v>
      </c>
      <c r="I52" s="15">
        <f>3455.9/2</f>
        <v>1727.95</v>
      </c>
      <c r="J52" s="15">
        <f t="shared" si="16"/>
        <v>126.971266529703</v>
      </c>
    </row>
    <row r="53" s="1" customFormat="1" ht="21" customHeight="1" spans="1:10">
      <c r="A53" s="23">
        <v>3</v>
      </c>
      <c r="B53" s="22" t="s">
        <v>26</v>
      </c>
      <c r="C53" s="23">
        <v>8.68</v>
      </c>
      <c r="D53" s="23">
        <v>8.07</v>
      </c>
      <c r="E53" s="23"/>
      <c r="F53" s="23"/>
      <c r="G53" s="23">
        <f t="shared" si="15"/>
        <v>16.75</v>
      </c>
      <c r="H53" s="23" t="s">
        <v>17</v>
      </c>
      <c r="I53" s="25">
        <v>1</v>
      </c>
      <c r="J53" s="23">
        <f t="shared" si="16"/>
        <v>167500</v>
      </c>
    </row>
    <row r="54" s="1" customFormat="1" ht="21" customHeight="1" spans="1:10">
      <c r="A54" s="23">
        <v>4</v>
      </c>
      <c r="B54" s="22" t="s">
        <v>27</v>
      </c>
      <c r="C54" s="23"/>
      <c r="D54" s="23">
        <v>0.13</v>
      </c>
      <c r="E54" s="23"/>
      <c r="F54" s="23"/>
      <c r="G54" s="23">
        <f t="shared" si="15"/>
        <v>0.13</v>
      </c>
      <c r="H54" s="23" t="s">
        <v>17</v>
      </c>
      <c r="I54" s="25">
        <v>1</v>
      </c>
      <c r="J54" s="23">
        <f t="shared" si="16"/>
        <v>1300</v>
      </c>
    </row>
    <row r="55" s="3" customFormat="1" ht="21" customHeight="1" spans="1:10">
      <c r="A55" s="19">
        <v>5</v>
      </c>
      <c r="B55" s="22" t="s">
        <v>28</v>
      </c>
      <c r="C55" s="19"/>
      <c r="D55" s="19">
        <v>1.77</v>
      </c>
      <c r="E55" s="19"/>
      <c r="F55" s="19"/>
      <c r="G55" s="23">
        <f t="shared" si="15"/>
        <v>1.77</v>
      </c>
      <c r="H55" s="23" t="s">
        <v>17</v>
      </c>
      <c r="I55" s="20">
        <v>1</v>
      </c>
      <c r="J55" s="23">
        <f t="shared" si="16"/>
        <v>17700</v>
      </c>
    </row>
    <row r="56" s="1" customFormat="1" ht="24" customHeight="1" spans="1:10">
      <c r="A56" s="7" t="s">
        <v>51</v>
      </c>
      <c r="B56" s="11" t="s">
        <v>52</v>
      </c>
      <c r="C56" s="7">
        <f>C57+C58+C59+C60+C61+C62+C63+C64+C65</f>
        <v>190.45</v>
      </c>
      <c r="D56" s="7">
        <f>D64+D65+D66+D67+D68+D69+D71+D72+D73+D74</f>
        <v>81.97</v>
      </c>
      <c r="E56" s="7">
        <f>E70+E74</f>
        <v>12.83</v>
      </c>
      <c r="F56" s="7">
        <v>0</v>
      </c>
      <c r="G56" s="7">
        <f>G57+G58+G59+G60+G61+G62+G63+G64+G65+G66+G67+G68+G69+G70+G71+G72+G73+G74</f>
        <v>285.25</v>
      </c>
      <c r="H56" s="10"/>
      <c r="I56" s="7"/>
      <c r="J56" s="7"/>
    </row>
    <row r="57" s="2" customFormat="1" ht="24" customHeight="1" spans="1:10">
      <c r="A57" s="12">
        <v>1</v>
      </c>
      <c r="B57" s="13" t="s">
        <v>33</v>
      </c>
      <c r="C57" s="16">
        <v>87.13</v>
      </c>
      <c r="D57" s="15"/>
      <c r="E57" s="15"/>
      <c r="F57" s="15"/>
      <c r="G57" s="15">
        <f t="shared" ref="G57:G63" si="17">C57</f>
        <v>87.13</v>
      </c>
      <c r="H57" s="15" t="s">
        <v>21</v>
      </c>
      <c r="I57" s="15">
        <v>220.49</v>
      </c>
      <c r="J57" s="15">
        <f t="shared" ref="J57:J74" si="18">G57/I57*10000</f>
        <v>3951.65313619665</v>
      </c>
    </row>
    <row r="58" s="2" customFormat="1" ht="26" customHeight="1" spans="1:10">
      <c r="A58" s="12">
        <v>2</v>
      </c>
      <c r="B58" s="13" t="s">
        <v>53</v>
      </c>
      <c r="C58" s="16">
        <v>5.46</v>
      </c>
      <c r="D58" s="15"/>
      <c r="E58" s="15"/>
      <c r="F58" s="15"/>
      <c r="G58" s="15">
        <f t="shared" si="17"/>
        <v>5.46</v>
      </c>
      <c r="H58" s="15" t="s">
        <v>17</v>
      </c>
      <c r="I58" s="15">
        <v>1</v>
      </c>
      <c r="J58" s="15">
        <f t="shared" si="18"/>
        <v>54600</v>
      </c>
    </row>
    <row r="59" s="2" customFormat="1" ht="25" customHeight="1" spans="1:10">
      <c r="A59" s="12">
        <v>3</v>
      </c>
      <c r="B59" s="13" t="s">
        <v>54</v>
      </c>
      <c r="C59" s="16">
        <v>4.91</v>
      </c>
      <c r="D59" s="15"/>
      <c r="E59" s="15"/>
      <c r="F59" s="15"/>
      <c r="G59" s="15">
        <f t="shared" si="17"/>
        <v>4.91</v>
      </c>
      <c r="H59" s="15" t="s">
        <v>19</v>
      </c>
      <c r="I59" s="15">
        <v>2</v>
      </c>
      <c r="J59" s="15">
        <f t="shared" si="18"/>
        <v>24550</v>
      </c>
    </row>
    <row r="60" s="2" customFormat="1" ht="21" customHeight="1" spans="1:10">
      <c r="A60" s="12">
        <v>4</v>
      </c>
      <c r="B60" s="13" t="s">
        <v>20</v>
      </c>
      <c r="C60" s="16">
        <v>52.97</v>
      </c>
      <c r="D60" s="15"/>
      <c r="E60" s="15"/>
      <c r="F60" s="15"/>
      <c r="G60" s="15">
        <f t="shared" si="17"/>
        <v>52.97</v>
      </c>
      <c r="H60" s="15" t="s">
        <v>21</v>
      </c>
      <c r="I60" s="15">
        <f>8342.87/2</f>
        <v>4171.435</v>
      </c>
      <c r="J60" s="15">
        <f t="shared" si="18"/>
        <v>126.982681019841</v>
      </c>
    </row>
    <row r="61" s="2" customFormat="1" ht="21" customHeight="1" spans="1:10">
      <c r="A61" s="12">
        <v>5</v>
      </c>
      <c r="B61" s="13" t="s">
        <v>23</v>
      </c>
      <c r="C61" s="16">
        <v>0.43</v>
      </c>
      <c r="D61" s="15"/>
      <c r="E61" s="15"/>
      <c r="F61" s="15"/>
      <c r="G61" s="15">
        <f t="shared" si="17"/>
        <v>0.43</v>
      </c>
      <c r="H61" s="15" t="s">
        <v>24</v>
      </c>
      <c r="I61" s="15">
        <v>127.91</v>
      </c>
      <c r="J61" s="15">
        <f t="shared" si="18"/>
        <v>33.6173872253929</v>
      </c>
    </row>
    <row r="62" s="2" customFormat="1" ht="21" customHeight="1" spans="1:10">
      <c r="A62" s="12">
        <v>6</v>
      </c>
      <c r="B62" s="13" t="s">
        <v>25</v>
      </c>
      <c r="C62" s="16">
        <v>2.41</v>
      </c>
      <c r="D62" s="15"/>
      <c r="E62" s="15"/>
      <c r="F62" s="15"/>
      <c r="G62" s="15">
        <f t="shared" si="17"/>
        <v>2.41</v>
      </c>
      <c r="H62" s="15" t="s">
        <v>21</v>
      </c>
      <c r="I62" s="15">
        <f>968.17/2</f>
        <v>484.085</v>
      </c>
      <c r="J62" s="15">
        <f t="shared" si="18"/>
        <v>49.7846452585806</v>
      </c>
    </row>
    <row r="63" s="2" customFormat="1" ht="21" customHeight="1" spans="1:10">
      <c r="A63" s="12">
        <v>7</v>
      </c>
      <c r="B63" s="13" t="s">
        <v>55</v>
      </c>
      <c r="C63" s="16">
        <v>0.67</v>
      </c>
      <c r="D63" s="15"/>
      <c r="E63" s="15"/>
      <c r="F63" s="15"/>
      <c r="G63" s="15">
        <f t="shared" si="17"/>
        <v>0.67</v>
      </c>
      <c r="H63" s="15" t="s">
        <v>21</v>
      </c>
      <c r="I63" s="15">
        <f>103.09/2</f>
        <v>51.545</v>
      </c>
      <c r="J63" s="15">
        <f t="shared" si="18"/>
        <v>129.983509554758</v>
      </c>
    </row>
    <row r="64" s="3" customFormat="1" ht="21" customHeight="1" spans="1:10">
      <c r="A64" s="19">
        <v>8</v>
      </c>
      <c r="B64" s="18" t="s">
        <v>26</v>
      </c>
      <c r="C64" s="19">
        <v>32.81</v>
      </c>
      <c r="D64" s="19">
        <v>35.95</v>
      </c>
      <c r="E64" s="19"/>
      <c r="F64" s="19"/>
      <c r="G64" s="19">
        <f>C64+D64</f>
        <v>68.76</v>
      </c>
      <c r="H64" s="19" t="s">
        <v>17</v>
      </c>
      <c r="I64" s="19">
        <v>1</v>
      </c>
      <c r="J64" s="19">
        <f t="shared" si="18"/>
        <v>687600</v>
      </c>
    </row>
    <row r="65" s="3" customFormat="1" ht="21" customHeight="1" spans="1:10">
      <c r="A65" s="19">
        <v>9</v>
      </c>
      <c r="B65" s="18" t="s">
        <v>35</v>
      </c>
      <c r="C65" s="19">
        <v>3.66</v>
      </c>
      <c r="D65" s="19">
        <v>4.03</v>
      </c>
      <c r="E65" s="19"/>
      <c r="F65" s="19"/>
      <c r="G65" s="19">
        <f>C65+D65</f>
        <v>7.69</v>
      </c>
      <c r="H65" s="19" t="s">
        <v>17</v>
      </c>
      <c r="I65" s="19">
        <v>1</v>
      </c>
      <c r="J65" s="19">
        <f t="shared" si="18"/>
        <v>76900</v>
      </c>
    </row>
    <row r="66" s="1" customFormat="1" ht="21" customHeight="1" spans="1:10">
      <c r="A66" s="23">
        <v>10</v>
      </c>
      <c r="B66" s="22" t="s">
        <v>27</v>
      </c>
      <c r="C66" s="23"/>
      <c r="D66" s="23">
        <v>0.07</v>
      </c>
      <c r="E66" s="23"/>
      <c r="F66" s="23"/>
      <c r="G66" s="23">
        <f t="shared" ref="G66:G69" si="19">D66</f>
        <v>0.07</v>
      </c>
      <c r="H66" s="19" t="s">
        <v>17</v>
      </c>
      <c r="I66" s="19">
        <v>1</v>
      </c>
      <c r="J66" s="19">
        <f t="shared" si="18"/>
        <v>700</v>
      </c>
    </row>
    <row r="67" s="1" customFormat="1" ht="21" customHeight="1" spans="1:10">
      <c r="A67" s="19">
        <v>11</v>
      </c>
      <c r="B67" s="22" t="s">
        <v>28</v>
      </c>
      <c r="C67" s="23"/>
      <c r="D67" s="23">
        <v>8.84</v>
      </c>
      <c r="E67" s="23"/>
      <c r="F67" s="23"/>
      <c r="G67" s="23">
        <f t="shared" si="19"/>
        <v>8.84</v>
      </c>
      <c r="H67" s="19" t="s">
        <v>17</v>
      </c>
      <c r="I67" s="19">
        <v>1</v>
      </c>
      <c r="J67" s="19">
        <f t="shared" si="18"/>
        <v>88400</v>
      </c>
    </row>
    <row r="68" s="1" customFormat="1" ht="21" customHeight="1" spans="1:10">
      <c r="A68" s="19">
        <v>12</v>
      </c>
      <c r="B68" s="22" t="s">
        <v>56</v>
      </c>
      <c r="C68" s="23"/>
      <c r="D68" s="23">
        <v>0.07</v>
      </c>
      <c r="E68" s="23"/>
      <c r="F68" s="23"/>
      <c r="G68" s="23">
        <f t="shared" si="19"/>
        <v>0.07</v>
      </c>
      <c r="H68" s="19" t="s">
        <v>17</v>
      </c>
      <c r="I68" s="19">
        <v>1</v>
      </c>
      <c r="J68" s="19">
        <f t="shared" si="18"/>
        <v>700</v>
      </c>
    </row>
    <row r="69" s="1" customFormat="1" ht="21" customHeight="1" spans="1:10">
      <c r="A69" s="23">
        <v>13</v>
      </c>
      <c r="B69" s="22" t="s">
        <v>57</v>
      </c>
      <c r="C69" s="23"/>
      <c r="D69" s="23">
        <v>2.07</v>
      </c>
      <c r="E69" s="23"/>
      <c r="F69" s="23"/>
      <c r="G69" s="23">
        <f t="shared" si="19"/>
        <v>2.07</v>
      </c>
      <c r="H69" s="19" t="s">
        <v>17</v>
      </c>
      <c r="I69" s="19">
        <v>1</v>
      </c>
      <c r="J69" s="19">
        <f t="shared" si="18"/>
        <v>20700</v>
      </c>
    </row>
    <row r="70" s="1" customFormat="1" ht="21" customHeight="1" spans="1:10">
      <c r="A70" s="19">
        <v>14</v>
      </c>
      <c r="B70" s="22" t="s">
        <v>40</v>
      </c>
      <c r="C70" s="23"/>
      <c r="D70" s="23"/>
      <c r="E70" s="23">
        <v>8.33</v>
      </c>
      <c r="F70" s="23"/>
      <c r="G70" s="23">
        <f>E70</f>
        <v>8.33</v>
      </c>
      <c r="H70" s="23" t="s">
        <v>21</v>
      </c>
      <c r="I70" s="23">
        <v>220.49</v>
      </c>
      <c r="J70" s="20">
        <f t="shared" si="18"/>
        <v>377.794911333847</v>
      </c>
    </row>
    <row r="71" s="1" customFormat="1" ht="21" customHeight="1" spans="1:10">
      <c r="A71" s="19">
        <v>15</v>
      </c>
      <c r="B71" s="22" t="s">
        <v>41</v>
      </c>
      <c r="C71" s="23"/>
      <c r="D71" s="23">
        <v>10.4</v>
      </c>
      <c r="E71" s="23"/>
      <c r="F71" s="23"/>
      <c r="G71" s="23">
        <f t="shared" ref="G71:G73" si="20">D71</f>
        <v>10.4</v>
      </c>
      <c r="H71" s="23" t="s">
        <v>21</v>
      </c>
      <c r="I71" s="23">
        <v>220.49</v>
      </c>
      <c r="J71" s="20">
        <f t="shared" si="18"/>
        <v>471.676720032654</v>
      </c>
    </row>
    <row r="72" s="1" customFormat="1" ht="21" customHeight="1" spans="1:10">
      <c r="A72" s="23">
        <v>16</v>
      </c>
      <c r="B72" s="22" t="s">
        <v>42</v>
      </c>
      <c r="C72" s="23"/>
      <c r="D72" s="23">
        <v>0.46</v>
      </c>
      <c r="E72" s="23"/>
      <c r="F72" s="23"/>
      <c r="G72" s="23">
        <f t="shared" si="20"/>
        <v>0.46</v>
      </c>
      <c r="H72" s="23" t="s">
        <v>21</v>
      </c>
      <c r="I72" s="23">
        <v>220.49</v>
      </c>
      <c r="J72" s="20">
        <f t="shared" si="18"/>
        <v>20.8626241552905</v>
      </c>
    </row>
    <row r="73" s="1" customFormat="1" ht="21" customHeight="1" spans="1:10">
      <c r="A73" s="19">
        <v>17</v>
      </c>
      <c r="B73" s="22" t="s">
        <v>43</v>
      </c>
      <c r="C73" s="23"/>
      <c r="D73" s="23">
        <v>7.45</v>
      </c>
      <c r="E73" s="23"/>
      <c r="F73" s="23"/>
      <c r="G73" s="23">
        <f t="shared" si="20"/>
        <v>7.45</v>
      </c>
      <c r="H73" s="23" t="s">
        <v>21</v>
      </c>
      <c r="I73" s="23">
        <v>220.49</v>
      </c>
      <c r="J73" s="20">
        <f t="shared" si="18"/>
        <v>337.883804254161</v>
      </c>
    </row>
    <row r="74" s="1" customFormat="1" ht="21" customHeight="1" spans="1:10">
      <c r="A74" s="23">
        <v>18</v>
      </c>
      <c r="B74" s="22" t="s">
        <v>44</v>
      </c>
      <c r="C74" s="23"/>
      <c r="D74" s="23">
        <f>17.13-E74</f>
        <v>12.63</v>
      </c>
      <c r="E74" s="23">
        <v>4.5</v>
      </c>
      <c r="F74" s="23"/>
      <c r="G74" s="23">
        <f>D74+E74</f>
        <v>17.13</v>
      </c>
      <c r="H74" s="19" t="s">
        <v>17</v>
      </c>
      <c r="I74" s="25">
        <v>1</v>
      </c>
      <c r="J74" s="21">
        <f t="shared" si="18"/>
        <v>171300</v>
      </c>
    </row>
    <row r="75" s="1" customFormat="1" ht="24" customHeight="1" spans="1:10">
      <c r="A75" s="7" t="s">
        <v>58</v>
      </c>
      <c r="B75" s="11" t="s">
        <v>59</v>
      </c>
      <c r="C75" s="7">
        <f>C76+C77+C78+C79</f>
        <v>42.89</v>
      </c>
      <c r="D75" s="7">
        <f>D79+D80+D81</f>
        <v>11.73</v>
      </c>
      <c r="E75" s="7">
        <v>0</v>
      </c>
      <c r="F75" s="7">
        <v>0</v>
      </c>
      <c r="G75" s="7">
        <f>G76+G77+G78+G79+G80+G81</f>
        <v>54.62</v>
      </c>
      <c r="H75" s="10"/>
      <c r="I75" s="7"/>
      <c r="J75" s="7"/>
    </row>
    <row r="76" s="2" customFormat="1" ht="24" customHeight="1" spans="1:10">
      <c r="A76" s="12">
        <v>1</v>
      </c>
      <c r="B76" s="13" t="s">
        <v>16</v>
      </c>
      <c r="C76" s="16">
        <v>1.19</v>
      </c>
      <c r="D76" s="15"/>
      <c r="E76" s="15"/>
      <c r="F76" s="15"/>
      <c r="G76" s="15">
        <f t="shared" ref="G76:G78" si="21">C76</f>
        <v>1.19</v>
      </c>
      <c r="H76" s="15" t="s">
        <v>17</v>
      </c>
      <c r="I76" s="15">
        <v>1</v>
      </c>
      <c r="J76" s="15">
        <f t="shared" ref="J76:J81" si="22">G76/I76*10000</f>
        <v>11900</v>
      </c>
    </row>
    <row r="77" s="2" customFormat="1" ht="19" customHeight="1" spans="1:10">
      <c r="A77" s="12">
        <v>2</v>
      </c>
      <c r="B77" s="13" t="s">
        <v>18</v>
      </c>
      <c r="C77" s="16">
        <v>2.18</v>
      </c>
      <c r="D77" s="15"/>
      <c r="E77" s="15"/>
      <c r="F77" s="15"/>
      <c r="G77" s="15">
        <f t="shared" si="21"/>
        <v>2.18</v>
      </c>
      <c r="H77" s="15" t="s">
        <v>19</v>
      </c>
      <c r="I77" s="15">
        <v>1</v>
      </c>
      <c r="J77" s="15">
        <f t="shared" si="22"/>
        <v>21800</v>
      </c>
    </row>
    <row r="78" s="2" customFormat="1" ht="19" customHeight="1" spans="1:10">
      <c r="A78" s="12">
        <v>3</v>
      </c>
      <c r="B78" s="13" t="s">
        <v>20</v>
      </c>
      <c r="C78" s="16">
        <v>28.6</v>
      </c>
      <c r="D78" s="15"/>
      <c r="E78" s="15"/>
      <c r="F78" s="15"/>
      <c r="G78" s="15">
        <f t="shared" si="21"/>
        <v>28.6</v>
      </c>
      <c r="H78" s="15" t="s">
        <v>21</v>
      </c>
      <c r="I78" s="15">
        <f>4505/2</f>
        <v>2252.5</v>
      </c>
      <c r="J78" s="15">
        <f t="shared" si="22"/>
        <v>126.970033296337</v>
      </c>
    </row>
    <row r="79" s="3" customFormat="1" ht="19" customHeight="1" spans="1:10">
      <c r="A79" s="19">
        <v>4</v>
      </c>
      <c r="B79" s="18" t="s">
        <v>26</v>
      </c>
      <c r="C79" s="19">
        <v>10.92</v>
      </c>
      <c r="D79" s="19">
        <v>10.29</v>
      </c>
      <c r="E79" s="19"/>
      <c r="F79" s="19"/>
      <c r="G79" s="19">
        <f t="shared" ref="G79:G81" si="23">C79+D79</f>
        <v>21.21</v>
      </c>
      <c r="H79" s="19" t="s">
        <v>17</v>
      </c>
      <c r="I79" s="19">
        <v>1</v>
      </c>
      <c r="J79" s="19">
        <f t="shared" si="22"/>
        <v>212100</v>
      </c>
    </row>
    <row r="80" s="1" customFormat="1" ht="19" customHeight="1" spans="1:10">
      <c r="A80" s="23">
        <v>5</v>
      </c>
      <c r="B80" s="22" t="s">
        <v>27</v>
      </c>
      <c r="C80" s="23"/>
      <c r="D80" s="23">
        <v>0.1</v>
      </c>
      <c r="E80" s="23"/>
      <c r="F80" s="23"/>
      <c r="G80" s="19">
        <f t="shared" si="23"/>
        <v>0.1</v>
      </c>
      <c r="H80" s="19" t="s">
        <v>17</v>
      </c>
      <c r="I80" s="23">
        <v>1</v>
      </c>
      <c r="J80" s="19">
        <f t="shared" si="22"/>
        <v>1000</v>
      </c>
    </row>
    <row r="81" s="1" customFormat="1" ht="19" customHeight="1" spans="1:10">
      <c r="A81" s="23">
        <v>6</v>
      </c>
      <c r="B81" s="22" t="s">
        <v>28</v>
      </c>
      <c r="C81" s="23"/>
      <c r="D81" s="23">
        <v>1.34</v>
      </c>
      <c r="E81" s="23"/>
      <c r="F81" s="23"/>
      <c r="G81" s="19">
        <f t="shared" si="23"/>
        <v>1.34</v>
      </c>
      <c r="H81" s="19" t="s">
        <v>17</v>
      </c>
      <c r="I81" s="23">
        <v>1</v>
      </c>
      <c r="J81" s="19">
        <f t="shared" si="22"/>
        <v>13400</v>
      </c>
    </row>
    <row r="82" s="1" customFormat="1" ht="24" customHeight="1" spans="1:10">
      <c r="A82" s="7" t="s">
        <v>60</v>
      </c>
      <c r="B82" s="11" t="s">
        <v>61</v>
      </c>
      <c r="C82" s="7">
        <f>C83+C84+C85+C86+C87+C88</f>
        <v>154.69</v>
      </c>
      <c r="D82" s="7">
        <f>D87+D88+D89+D91+D92+D93+D94</f>
        <v>56.62</v>
      </c>
      <c r="E82" s="7">
        <f>E90+E94</f>
        <v>12.83</v>
      </c>
      <c r="F82" s="7">
        <v>0</v>
      </c>
      <c r="G82" s="7">
        <f>G83+G84+G85+G86+G87+G88+G89+G90+G91+G92+G93+G94</f>
        <v>224.14</v>
      </c>
      <c r="H82" s="10"/>
      <c r="I82" s="7"/>
      <c r="J82" s="7"/>
    </row>
    <row r="83" s="2" customFormat="1" ht="18" customHeight="1" spans="1:10">
      <c r="A83" s="12">
        <v>1</v>
      </c>
      <c r="B83" s="13" t="s">
        <v>33</v>
      </c>
      <c r="C83" s="16">
        <v>87.13</v>
      </c>
      <c r="D83" s="15"/>
      <c r="E83" s="15"/>
      <c r="F83" s="15"/>
      <c r="G83" s="15">
        <f t="shared" ref="G83:G86" si="24">C83</f>
        <v>87.13</v>
      </c>
      <c r="H83" s="15" t="s">
        <v>21</v>
      </c>
      <c r="I83" s="15">
        <v>220.49</v>
      </c>
      <c r="J83" s="15">
        <f t="shared" ref="J83:J94" si="25">G83/I83*10000</f>
        <v>3951.65313619665</v>
      </c>
    </row>
    <row r="84" s="2" customFormat="1" ht="18" customHeight="1" spans="1:10">
      <c r="A84" s="12">
        <v>2</v>
      </c>
      <c r="B84" s="13" t="s">
        <v>20</v>
      </c>
      <c r="C84" s="16">
        <v>45.4</v>
      </c>
      <c r="D84" s="15"/>
      <c r="E84" s="15"/>
      <c r="F84" s="15"/>
      <c r="G84" s="15">
        <f t="shared" si="24"/>
        <v>45.4</v>
      </c>
      <c r="H84" s="15" t="s">
        <v>21</v>
      </c>
      <c r="I84" s="15">
        <f>7151.02/2</f>
        <v>3575.51</v>
      </c>
      <c r="J84" s="15">
        <f t="shared" si="25"/>
        <v>126.974893092174</v>
      </c>
    </row>
    <row r="85" s="2" customFormat="1" ht="18" customHeight="1" spans="1:10">
      <c r="A85" s="12">
        <v>3</v>
      </c>
      <c r="B85" s="13" t="s">
        <v>23</v>
      </c>
      <c r="C85" s="16">
        <v>0.17</v>
      </c>
      <c r="D85" s="15"/>
      <c r="E85" s="15"/>
      <c r="F85" s="15"/>
      <c r="G85" s="15">
        <f t="shared" si="24"/>
        <v>0.17</v>
      </c>
      <c r="H85" s="15" t="s">
        <v>24</v>
      </c>
      <c r="I85" s="15">
        <v>50.93</v>
      </c>
      <c r="J85" s="15">
        <f t="shared" si="25"/>
        <v>33.3791478499902</v>
      </c>
    </row>
    <row r="86" s="2" customFormat="1" ht="18" customHeight="1" spans="1:10">
      <c r="A86" s="12">
        <v>4</v>
      </c>
      <c r="B86" s="13" t="s">
        <v>25</v>
      </c>
      <c r="C86" s="16">
        <v>1.47</v>
      </c>
      <c r="D86" s="15"/>
      <c r="E86" s="15"/>
      <c r="F86" s="15"/>
      <c r="G86" s="15">
        <f t="shared" si="24"/>
        <v>1.47</v>
      </c>
      <c r="H86" s="15" t="s">
        <v>21</v>
      </c>
      <c r="I86" s="15">
        <f>590.86/2</f>
        <v>295.43</v>
      </c>
      <c r="J86" s="15">
        <f t="shared" si="25"/>
        <v>49.7579798937142</v>
      </c>
    </row>
    <row r="87" s="3" customFormat="1" ht="18" customHeight="1" spans="1:10">
      <c r="A87" s="19">
        <v>5</v>
      </c>
      <c r="B87" s="18" t="s">
        <v>26</v>
      </c>
      <c r="C87" s="19">
        <v>17.77</v>
      </c>
      <c r="D87" s="19">
        <v>20.9</v>
      </c>
      <c r="E87" s="19"/>
      <c r="F87" s="19"/>
      <c r="G87" s="19">
        <f t="shared" ref="G87:G89" si="26">C87+D87</f>
        <v>38.67</v>
      </c>
      <c r="H87" s="19" t="s">
        <v>17</v>
      </c>
      <c r="I87" s="19">
        <v>1</v>
      </c>
      <c r="J87" s="19">
        <f t="shared" si="25"/>
        <v>386700</v>
      </c>
    </row>
    <row r="88" s="3" customFormat="1" ht="18" customHeight="1" spans="1:10">
      <c r="A88" s="19">
        <v>6</v>
      </c>
      <c r="B88" s="18" t="s">
        <v>35</v>
      </c>
      <c r="C88" s="19">
        <v>2.75</v>
      </c>
      <c r="D88" s="19">
        <v>3</v>
      </c>
      <c r="E88" s="19"/>
      <c r="F88" s="19"/>
      <c r="G88" s="19">
        <f t="shared" si="26"/>
        <v>5.75</v>
      </c>
      <c r="H88" s="19" t="s">
        <v>17</v>
      </c>
      <c r="I88" s="19">
        <v>1</v>
      </c>
      <c r="J88" s="19">
        <f t="shared" si="25"/>
        <v>57500</v>
      </c>
    </row>
    <row r="89" s="3" customFormat="1" ht="18" customHeight="1" spans="1:10">
      <c r="A89" s="19">
        <v>7</v>
      </c>
      <c r="B89" s="18" t="s">
        <v>28</v>
      </c>
      <c r="C89" s="19"/>
      <c r="D89" s="19">
        <v>1.78</v>
      </c>
      <c r="E89" s="19"/>
      <c r="F89" s="19"/>
      <c r="G89" s="19">
        <f t="shared" si="26"/>
        <v>1.78</v>
      </c>
      <c r="H89" s="19" t="s">
        <v>17</v>
      </c>
      <c r="I89" s="19">
        <v>1</v>
      </c>
      <c r="J89" s="19">
        <f t="shared" si="25"/>
        <v>17800</v>
      </c>
    </row>
    <row r="90" s="1" customFormat="1" ht="18" customHeight="1" spans="1:10">
      <c r="A90" s="23">
        <v>8</v>
      </c>
      <c r="B90" s="22" t="s">
        <v>40</v>
      </c>
      <c r="C90" s="23"/>
      <c r="D90" s="23"/>
      <c r="E90" s="23">
        <v>8.33</v>
      </c>
      <c r="F90" s="23"/>
      <c r="G90" s="19">
        <f>E90</f>
        <v>8.33</v>
      </c>
      <c r="H90" s="19" t="s">
        <v>21</v>
      </c>
      <c r="I90" s="19">
        <v>220.49</v>
      </c>
      <c r="J90" s="20">
        <f t="shared" si="25"/>
        <v>377.794911333847</v>
      </c>
    </row>
    <row r="91" s="1" customFormat="1" ht="18" customHeight="1" spans="1:10">
      <c r="A91" s="23">
        <v>9</v>
      </c>
      <c r="B91" s="22" t="s">
        <v>41</v>
      </c>
      <c r="C91" s="23"/>
      <c r="D91" s="23">
        <v>10.4</v>
      </c>
      <c r="E91" s="23"/>
      <c r="F91" s="23"/>
      <c r="G91" s="19">
        <f t="shared" ref="G91:G93" si="27">C91+D91</f>
        <v>10.4</v>
      </c>
      <c r="H91" s="19" t="s">
        <v>21</v>
      </c>
      <c r="I91" s="19">
        <v>220.49</v>
      </c>
      <c r="J91" s="20">
        <f t="shared" si="25"/>
        <v>471.676720032654</v>
      </c>
    </row>
    <row r="92" s="1" customFormat="1" ht="18" customHeight="1" spans="1:10">
      <c r="A92" s="23">
        <v>10</v>
      </c>
      <c r="B92" s="22" t="s">
        <v>42</v>
      </c>
      <c r="C92" s="23"/>
      <c r="D92" s="23">
        <v>0.46</v>
      </c>
      <c r="E92" s="23"/>
      <c r="F92" s="23"/>
      <c r="G92" s="19">
        <f t="shared" si="27"/>
        <v>0.46</v>
      </c>
      <c r="H92" s="19" t="s">
        <v>21</v>
      </c>
      <c r="I92" s="19">
        <v>220.49</v>
      </c>
      <c r="J92" s="20">
        <f t="shared" si="25"/>
        <v>20.8626241552905</v>
      </c>
    </row>
    <row r="93" s="1" customFormat="1" ht="18" customHeight="1" spans="1:10">
      <c r="A93" s="23">
        <v>11</v>
      </c>
      <c r="B93" s="22" t="s">
        <v>43</v>
      </c>
      <c r="C93" s="23"/>
      <c r="D93" s="23">
        <v>7.45</v>
      </c>
      <c r="E93" s="23"/>
      <c r="F93" s="23"/>
      <c r="G93" s="19">
        <f t="shared" si="27"/>
        <v>7.45</v>
      </c>
      <c r="H93" s="19" t="s">
        <v>21</v>
      </c>
      <c r="I93" s="19">
        <v>220.49</v>
      </c>
      <c r="J93" s="20">
        <f t="shared" si="25"/>
        <v>337.883804254161</v>
      </c>
    </row>
    <row r="94" s="1" customFormat="1" ht="18" customHeight="1" spans="1:10">
      <c r="A94" s="23">
        <v>12</v>
      </c>
      <c r="B94" s="22" t="s">
        <v>44</v>
      </c>
      <c r="C94" s="23"/>
      <c r="D94" s="23">
        <f>17.13-E94</f>
        <v>12.63</v>
      </c>
      <c r="E94" s="23">
        <v>4.5</v>
      </c>
      <c r="F94" s="23"/>
      <c r="G94" s="19">
        <f>D94+E94</f>
        <v>17.13</v>
      </c>
      <c r="H94" s="19" t="s">
        <v>17</v>
      </c>
      <c r="I94" s="25">
        <v>1</v>
      </c>
      <c r="J94" s="21">
        <f t="shared" si="25"/>
        <v>171300</v>
      </c>
    </row>
    <row r="95" s="1" customFormat="1" ht="30" customHeight="1" spans="1:10">
      <c r="A95" s="7" t="s">
        <v>62</v>
      </c>
      <c r="B95" s="11" t="s">
        <v>63</v>
      </c>
      <c r="C95" s="7">
        <f>C96+C97+C98+C99+C100+C101+C102</f>
        <v>31.2</v>
      </c>
      <c r="D95" s="7">
        <f>D102+D103+D104</f>
        <v>10.28</v>
      </c>
      <c r="E95" s="7">
        <v>0</v>
      </c>
      <c r="F95" s="7">
        <v>0</v>
      </c>
      <c r="G95" s="7">
        <f>G96+G97+G98+G99+G100+G101+G102+G103+G104</f>
        <v>41.48</v>
      </c>
      <c r="H95" s="10"/>
      <c r="I95" s="7"/>
      <c r="J95" s="7"/>
    </row>
    <row r="96" s="2" customFormat="1" ht="21" customHeight="1" spans="1:10">
      <c r="A96" s="12">
        <v>1</v>
      </c>
      <c r="B96" s="13" t="s">
        <v>16</v>
      </c>
      <c r="C96" s="16">
        <v>1.81</v>
      </c>
      <c r="D96" s="15"/>
      <c r="E96" s="15"/>
      <c r="F96" s="15"/>
      <c r="G96" s="15">
        <f t="shared" ref="G96:G101" si="28">C96</f>
        <v>1.81</v>
      </c>
      <c r="H96" s="15" t="s">
        <v>17</v>
      </c>
      <c r="I96" s="15">
        <v>1</v>
      </c>
      <c r="J96" s="15">
        <f t="shared" ref="J96:J104" si="29">G96/I96*10000</f>
        <v>18100</v>
      </c>
    </row>
    <row r="97" s="2" customFormat="1" ht="21" customHeight="1" spans="1:10">
      <c r="A97" s="12">
        <v>2</v>
      </c>
      <c r="B97" s="13" t="s">
        <v>18</v>
      </c>
      <c r="C97" s="16">
        <v>2.18</v>
      </c>
      <c r="D97" s="15"/>
      <c r="E97" s="15"/>
      <c r="F97" s="15"/>
      <c r="G97" s="15">
        <f t="shared" si="28"/>
        <v>2.18</v>
      </c>
      <c r="H97" s="15" t="s">
        <v>19</v>
      </c>
      <c r="I97" s="15">
        <v>1</v>
      </c>
      <c r="J97" s="15">
        <f t="shared" si="29"/>
        <v>21800</v>
      </c>
    </row>
    <row r="98" s="2" customFormat="1" ht="21" customHeight="1" spans="1:10">
      <c r="A98" s="12">
        <v>3</v>
      </c>
      <c r="B98" s="13" t="s">
        <v>20</v>
      </c>
      <c r="C98" s="16">
        <v>17.98</v>
      </c>
      <c r="D98" s="15"/>
      <c r="E98" s="15"/>
      <c r="F98" s="15"/>
      <c r="G98" s="15">
        <f t="shared" si="28"/>
        <v>17.98</v>
      </c>
      <c r="H98" s="15" t="s">
        <v>21</v>
      </c>
      <c r="I98" s="15">
        <f>2832.06/2</f>
        <v>1416.03</v>
      </c>
      <c r="J98" s="15">
        <f t="shared" si="29"/>
        <v>126.974710987762</v>
      </c>
    </row>
    <row r="99" s="2" customFormat="1" ht="21" customHeight="1" spans="1:10">
      <c r="A99" s="12">
        <v>4</v>
      </c>
      <c r="B99" s="13" t="s">
        <v>22</v>
      </c>
      <c r="C99" s="16">
        <v>0.21</v>
      </c>
      <c r="D99" s="15"/>
      <c r="E99" s="15"/>
      <c r="F99" s="15"/>
      <c r="G99" s="15">
        <f t="shared" si="28"/>
        <v>0.21</v>
      </c>
      <c r="H99" s="15" t="s">
        <v>21</v>
      </c>
      <c r="I99" s="15">
        <v>17</v>
      </c>
      <c r="J99" s="15">
        <f t="shared" si="29"/>
        <v>123.529411764706</v>
      </c>
    </row>
    <row r="100" s="2" customFormat="1" ht="21" customHeight="1" spans="1:10">
      <c r="A100" s="12">
        <v>5</v>
      </c>
      <c r="B100" s="13" t="s">
        <v>23</v>
      </c>
      <c r="C100" s="16">
        <v>0.16</v>
      </c>
      <c r="D100" s="15"/>
      <c r="E100" s="15"/>
      <c r="F100" s="15"/>
      <c r="G100" s="15">
        <f t="shared" si="28"/>
        <v>0.16</v>
      </c>
      <c r="H100" s="15" t="s">
        <v>24</v>
      </c>
      <c r="I100" s="15">
        <v>48</v>
      </c>
      <c r="J100" s="15">
        <f t="shared" si="29"/>
        <v>33.3333333333333</v>
      </c>
    </row>
    <row r="101" s="2" customFormat="1" ht="21" customHeight="1" spans="1:10">
      <c r="A101" s="12">
        <v>6</v>
      </c>
      <c r="B101" s="13" t="s">
        <v>25</v>
      </c>
      <c r="C101" s="16">
        <v>0.28</v>
      </c>
      <c r="D101" s="15"/>
      <c r="E101" s="15"/>
      <c r="F101" s="15"/>
      <c r="G101" s="15">
        <f t="shared" si="28"/>
        <v>0.28</v>
      </c>
      <c r="H101" s="15" t="s">
        <v>21</v>
      </c>
      <c r="I101" s="15">
        <f>112/2</f>
        <v>56</v>
      </c>
      <c r="J101" s="15">
        <f t="shared" si="29"/>
        <v>50</v>
      </c>
    </row>
    <row r="102" s="3" customFormat="1" ht="21" customHeight="1" spans="1:10">
      <c r="A102" s="19">
        <v>7</v>
      </c>
      <c r="B102" s="18" t="s">
        <v>26</v>
      </c>
      <c r="C102" s="19">
        <v>8.58</v>
      </c>
      <c r="D102" s="19">
        <v>8.14</v>
      </c>
      <c r="E102" s="19"/>
      <c r="F102" s="19"/>
      <c r="G102" s="19">
        <f t="shared" ref="G102:G104" si="30">C102+D102</f>
        <v>16.72</v>
      </c>
      <c r="H102" s="19" t="s">
        <v>17</v>
      </c>
      <c r="I102" s="19">
        <v>1</v>
      </c>
      <c r="J102" s="19">
        <f t="shared" si="29"/>
        <v>167200</v>
      </c>
    </row>
    <row r="103" s="1" customFormat="1" ht="21" customHeight="1" spans="1:10">
      <c r="A103" s="23">
        <v>8</v>
      </c>
      <c r="B103" s="22" t="s">
        <v>27</v>
      </c>
      <c r="C103" s="23"/>
      <c r="D103" s="23">
        <v>0.1</v>
      </c>
      <c r="E103" s="23"/>
      <c r="F103" s="23"/>
      <c r="G103" s="19">
        <f t="shared" si="30"/>
        <v>0.1</v>
      </c>
      <c r="H103" s="19" t="s">
        <v>17</v>
      </c>
      <c r="I103" s="23">
        <v>1</v>
      </c>
      <c r="J103" s="19">
        <f t="shared" si="29"/>
        <v>1000</v>
      </c>
    </row>
    <row r="104" s="1" customFormat="1" ht="21" customHeight="1" spans="1:10">
      <c r="A104" s="23">
        <v>9</v>
      </c>
      <c r="B104" s="22" t="s">
        <v>28</v>
      </c>
      <c r="C104" s="23"/>
      <c r="D104" s="23">
        <v>2.04</v>
      </c>
      <c r="E104" s="23"/>
      <c r="F104" s="23"/>
      <c r="G104" s="19">
        <f t="shared" si="30"/>
        <v>2.04</v>
      </c>
      <c r="H104" s="19" t="s">
        <v>17</v>
      </c>
      <c r="I104" s="23">
        <v>1</v>
      </c>
      <c r="J104" s="19">
        <f t="shared" si="29"/>
        <v>20400</v>
      </c>
    </row>
    <row r="105" s="1" customFormat="1" ht="33" customHeight="1" spans="1:10">
      <c r="A105" s="7" t="s">
        <v>64</v>
      </c>
      <c r="B105" s="11" t="s">
        <v>65</v>
      </c>
      <c r="C105" s="7">
        <f>C106+C107+C108+C109+C110</f>
        <v>28.53</v>
      </c>
      <c r="D105" s="7">
        <f>D110</f>
        <v>8.11</v>
      </c>
      <c r="E105" s="7">
        <v>0</v>
      </c>
      <c r="F105" s="7">
        <v>0</v>
      </c>
      <c r="G105" s="7">
        <f>G106+G107+G108+G109+G110</f>
        <v>36.64</v>
      </c>
      <c r="H105" s="10"/>
      <c r="I105" s="7"/>
      <c r="J105" s="7"/>
    </row>
    <row r="106" s="2" customFormat="1" ht="20" customHeight="1" spans="1:10">
      <c r="A106" s="12">
        <v>1</v>
      </c>
      <c r="B106" s="13" t="s">
        <v>20</v>
      </c>
      <c r="C106" s="16">
        <v>19.74</v>
      </c>
      <c r="D106" s="15"/>
      <c r="E106" s="15"/>
      <c r="F106" s="15"/>
      <c r="G106" s="15">
        <f t="shared" ref="G106:G109" si="31">C106</f>
        <v>19.74</v>
      </c>
      <c r="H106" s="15" t="s">
        <v>21</v>
      </c>
      <c r="I106" s="15">
        <f>3109.06/2</f>
        <v>1554.53</v>
      </c>
      <c r="J106" s="15">
        <f t="shared" ref="J106:J110" si="32">G106/I106*10000</f>
        <v>126.983718551588</v>
      </c>
    </row>
    <row r="107" s="2" customFormat="1" ht="20" customHeight="1" spans="1:10">
      <c r="A107" s="12">
        <v>2</v>
      </c>
      <c r="B107" s="13" t="s">
        <v>22</v>
      </c>
      <c r="C107" s="16">
        <v>0.24</v>
      </c>
      <c r="D107" s="15"/>
      <c r="E107" s="15"/>
      <c r="F107" s="15"/>
      <c r="G107" s="15">
        <f t="shared" si="31"/>
        <v>0.24</v>
      </c>
      <c r="H107" s="15" t="s">
        <v>21</v>
      </c>
      <c r="I107" s="15">
        <v>19.5</v>
      </c>
      <c r="J107" s="15">
        <f t="shared" si="32"/>
        <v>123.076923076923</v>
      </c>
    </row>
    <row r="108" s="2" customFormat="1" ht="20" customHeight="1" spans="1:10">
      <c r="A108" s="12">
        <v>3</v>
      </c>
      <c r="B108" s="13" t="s">
        <v>23</v>
      </c>
      <c r="C108" s="16">
        <v>0.11</v>
      </c>
      <c r="D108" s="15"/>
      <c r="E108" s="15"/>
      <c r="F108" s="15"/>
      <c r="G108" s="15">
        <f t="shared" si="31"/>
        <v>0.11</v>
      </c>
      <c r="H108" s="15" t="s">
        <v>24</v>
      </c>
      <c r="I108" s="15">
        <v>33</v>
      </c>
      <c r="J108" s="15">
        <f t="shared" si="32"/>
        <v>33.3333333333333</v>
      </c>
    </row>
    <row r="109" s="2" customFormat="1" ht="20" customHeight="1" spans="1:10">
      <c r="A109" s="12">
        <v>4</v>
      </c>
      <c r="B109" s="13" t="s">
        <v>25</v>
      </c>
      <c r="C109" s="16">
        <v>0.11</v>
      </c>
      <c r="D109" s="15"/>
      <c r="E109" s="15"/>
      <c r="F109" s="15"/>
      <c r="G109" s="15">
        <f t="shared" si="31"/>
        <v>0.11</v>
      </c>
      <c r="H109" s="15" t="s">
        <v>21</v>
      </c>
      <c r="I109" s="15">
        <f>46/2</f>
        <v>23</v>
      </c>
      <c r="J109" s="15">
        <f t="shared" si="32"/>
        <v>47.8260869565217</v>
      </c>
    </row>
    <row r="110" s="3" customFormat="1" ht="20" customHeight="1" spans="1:10">
      <c r="A110" s="19">
        <v>5</v>
      </c>
      <c r="B110" s="18" t="s">
        <v>26</v>
      </c>
      <c r="C110" s="19">
        <v>8.33</v>
      </c>
      <c r="D110" s="19">
        <v>8.11</v>
      </c>
      <c r="E110" s="19"/>
      <c r="F110" s="19"/>
      <c r="G110" s="19">
        <f>C110+D110</f>
        <v>16.44</v>
      </c>
      <c r="H110" s="19" t="s">
        <v>17</v>
      </c>
      <c r="I110" s="20">
        <v>1</v>
      </c>
      <c r="J110" s="19">
        <f t="shared" si="32"/>
        <v>164400</v>
      </c>
    </row>
    <row r="111" s="1" customFormat="1" ht="30" customHeight="1" spans="1:10">
      <c r="A111" s="7" t="s">
        <v>66</v>
      </c>
      <c r="B111" s="11" t="s">
        <v>67</v>
      </c>
      <c r="C111" s="7">
        <f>C112+C113+C114</f>
        <v>18.75</v>
      </c>
      <c r="D111" s="7">
        <f>D114+D115+D116+D117+D118</f>
        <v>39.93</v>
      </c>
      <c r="E111" s="7">
        <f>E117+E115</f>
        <v>16.63</v>
      </c>
      <c r="F111" s="7">
        <v>0</v>
      </c>
      <c r="G111" s="7">
        <f>C111+D111+E111</f>
        <v>75.31</v>
      </c>
      <c r="H111" s="10"/>
      <c r="I111" s="7"/>
      <c r="J111" s="7"/>
    </row>
    <row r="112" s="2" customFormat="1" ht="19" customHeight="1" spans="1:10">
      <c r="A112" s="12">
        <v>1</v>
      </c>
      <c r="B112" s="13" t="s">
        <v>68</v>
      </c>
      <c r="C112" s="16">
        <v>8.69</v>
      </c>
      <c r="D112" s="15"/>
      <c r="E112" s="15"/>
      <c r="F112" s="15"/>
      <c r="G112" s="15">
        <f t="shared" ref="G112:G119" si="33">C112+D112+E112+F112</f>
        <v>8.69</v>
      </c>
      <c r="H112" s="15" t="s">
        <v>17</v>
      </c>
      <c r="I112" s="15">
        <v>1</v>
      </c>
      <c r="J112" s="15">
        <f t="shared" ref="J112:J118" si="34">G112/I112*10000</f>
        <v>86900</v>
      </c>
    </row>
    <row r="113" s="2" customFormat="1" ht="19" customHeight="1" spans="1:10">
      <c r="A113" s="12">
        <v>2</v>
      </c>
      <c r="B113" s="13" t="s">
        <v>20</v>
      </c>
      <c r="C113" s="16">
        <v>4.07</v>
      </c>
      <c r="D113" s="15"/>
      <c r="E113" s="15"/>
      <c r="F113" s="15"/>
      <c r="G113" s="15">
        <f t="shared" si="33"/>
        <v>4.07</v>
      </c>
      <c r="H113" s="15" t="s">
        <v>21</v>
      </c>
      <c r="I113" s="15">
        <f>641.82/2</f>
        <v>320.91</v>
      </c>
      <c r="J113" s="15">
        <f t="shared" si="34"/>
        <v>126.8268361846</v>
      </c>
    </row>
    <row r="114" s="3" customFormat="1" ht="19" customHeight="1" spans="1:10">
      <c r="A114" s="19">
        <v>3</v>
      </c>
      <c r="B114" s="18" t="s">
        <v>26</v>
      </c>
      <c r="C114" s="19">
        <v>5.99</v>
      </c>
      <c r="D114" s="19">
        <v>5.36</v>
      </c>
      <c r="E114" s="19"/>
      <c r="F114" s="19"/>
      <c r="G114" s="15">
        <f t="shared" si="33"/>
        <v>11.35</v>
      </c>
      <c r="H114" s="19" t="s">
        <v>17</v>
      </c>
      <c r="I114" s="20">
        <v>1</v>
      </c>
      <c r="J114" s="20">
        <f t="shared" si="34"/>
        <v>113500</v>
      </c>
    </row>
    <row r="115" s="4" customFormat="1" ht="19" customHeight="1" spans="1:10">
      <c r="A115" s="23">
        <v>4</v>
      </c>
      <c r="B115" s="26" t="s">
        <v>69</v>
      </c>
      <c r="C115" s="23"/>
      <c r="D115" s="23">
        <f>29.36-E115</f>
        <v>21.07</v>
      </c>
      <c r="E115" s="23">
        <v>8.29</v>
      </c>
      <c r="F115" s="23"/>
      <c r="G115" s="15">
        <f t="shared" si="33"/>
        <v>29.36</v>
      </c>
      <c r="H115" s="19" t="s">
        <v>17</v>
      </c>
      <c r="I115" s="20">
        <v>1</v>
      </c>
      <c r="J115" s="20">
        <f t="shared" si="34"/>
        <v>293600</v>
      </c>
    </row>
    <row r="116" s="4" customFormat="1" ht="19" customHeight="1" spans="1:10">
      <c r="A116" s="23">
        <v>5</v>
      </c>
      <c r="B116" s="26" t="s">
        <v>70</v>
      </c>
      <c r="C116" s="23"/>
      <c r="D116" s="23">
        <v>4.36</v>
      </c>
      <c r="E116" s="23"/>
      <c r="F116" s="23"/>
      <c r="G116" s="15">
        <f t="shared" si="33"/>
        <v>4.36</v>
      </c>
      <c r="H116" s="19" t="s">
        <v>17</v>
      </c>
      <c r="I116" s="20">
        <v>1</v>
      </c>
      <c r="J116" s="20">
        <f t="shared" si="34"/>
        <v>43600</v>
      </c>
    </row>
    <row r="117" s="4" customFormat="1" ht="19" customHeight="1" spans="1:10">
      <c r="A117" s="23">
        <v>6</v>
      </c>
      <c r="B117" s="26" t="s">
        <v>40</v>
      </c>
      <c r="C117" s="23"/>
      <c r="D117" s="23"/>
      <c r="E117" s="23">
        <v>8.34</v>
      </c>
      <c r="F117" s="23"/>
      <c r="G117" s="15">
        <f t="shared" si="33"/>
        <v>8.34</v>
      </c>
      <c r="H117" s="19" t="s">
        <v>17</v>
      </c>
      <c r="I117" s="20">
        <v>1</v>
      </c>
      <c r="J117" s="20">
        <f t="shared" si="34"/>
        <v>83400</v>
      </c>
    </row>
    <row r="118" s="4" customFormat="1" ht="19" customHeight="1" spans="1:10">
      <c r="A118" s="23">
        <v>7</v>
      </c>
      <c r="B118" s="26" t="s">
        <v>43</v>
      </c>
      <c r="C118" s="23"/>
      <c r="D118" s="23">
        <v>9.14</v>
      </c>
      <c r="E118" s="23"/>
      <c r="F118" s="23"/>
      <c r="G118" s="15">
        <f t="shared" si="33"/>
        <v>9.14</v>
      </c>
      <c r="H118" s="19" t="s">
        <v>17</v>
      </c>
      <c r="I118" s="20">
        <v>1</v>
      </c>
      <c r="J118" s="20">
        <f t="shared" si="34"/>
        <v>91400</v>
      </c>
    </row>
    <row r="119" s="1" customFormat="1" ht="21" customHeight="1" spans="1:10">
      <c r="A119" s="7" t="s">
        <v>71</v>
      </c>
      <c r="B119" s="9" t="s">
        <v>72</v>
      </c>
      <c r="C119" s="7"/>
      <c r="D119" s="7"/>
      <c r="E119" s="7"/>
      <c r="F119" s="27">
        <f>F120+F121+F122+F123+F124+F125+F126+F127+F128+F129</f>
        <v>115.7506114</v>
      </c>
      <c r="G119" s="27">
        <f t="shared" si="33"/>
        <v>115.7506114</v>
      </c>
      <c r="H119" s="28"/>
      <c r="I119" s="7"/>
      <c r="J119" s="7"/>
    </row>
    <row r="120" s="1" customFormat="1" ht="18" customHeight="1" spans="1:10">
      <c r="A120" s="29">
        <v>1</v>
      </c>
      <c r="B120" s="30" t="s">
        <v>73</v>
      </c>
      <c r="C120" s="19"/>
      <c r="D120" s="19"/>
      <c r="E120" s="19"/>
      <c r="F120" s="31">
        <f t="shared" ref="F120:F128" si="35">I120*J120</f>
        <v>12.9467</v>
      </c>
      <c r="G120" s="31">
        <f t="shared" ref="G120:G130" si="36">F120</f>
        <v>12.9467</v>
      </c>
      <c r="H120" s="31" t="s">
        <v>74</v>
      </c>
      <c r="I120" s="31">
        <f>G4</f>
        <v>1294.67</v>
      </c>
      <c r="J120" s="32">
        <v>0.01</v>
      </c>
    </row>
    <row r="121" s="1" customFormat="1" ht="25" customHeight="1" spans="1:10">
      <c r="A121" s="29">
        <v>2</v>
      </c>
      <c r="B121" s="30" t="s">
        <v>75</v>
      </c>
      <c r="C121" s="19"/>
      <c r="D121" s="19"/>
      <c r="E121" s="19"/>
      <c r="F121" s="31">
        <v>24</v>
      </c>
      <c r="G121" s="31">
        <f t="shared" si="36"/>
        <v>24</v>
      </c>
      <c r="H121" s="31" t="s">
        <v>74</v>
      </c>
      <c r="I121" s="31">
        <f>G4</f>
        <v>1294.67</v>
      </c>
      <c r="J121" s="32" t="s">
        <v>76</v>
      </c>
    </row>
    <row r="122" s="1" customFormat="1" ht="18" customHeight="1" spans="1:10">
      <c r="A122" s="29">
        <v>3</v>
      </c>
      <c r="B122" s="30" t="s">
        <v>77</v>
      </c>
      <c r="C122" s="19"/>
      <c r="D122" s="19"/>
      <c r="E122" s="19"/>
      <c r="F122" s="31">
        <f t="shared" si="35"/>
        <v>2.718807</v>
      </c>
      <c r="G122" s="31">
        <f t="shared" si="36"/>
        <v>2.718807</v>
      </c>
      <c r="H122" s="31" t="s">
        <v>74</v>
      </c>
      <c r="I122" s="31">
        <f>G4</f>
        <v>1294.67</v>
      </c>
      <c r="J122" s="32">
        <v>0.0021</v>
      </c>
    </row>
    <row r="123" s="1" customFormat="1" ht="18" customHeight="1" spans="1:10">
      <c r="A123" s="29">
        <v>4</v>
      </c>
      <c r="B123" s="30" t="s">
        <v>78</v>
      </c>
      <c r="C123" s="19"/>
      <c r="D123" s="19"/>
      <c r="E123" s="19"/>
      <c r="F123" s="31">
        <f t="shared" si="35"/>
        <v>19.42005</v>
      </c>
      <c r="G123" s="31">
        <f t="shared" si="36"/>
        <v>19.42005</v>
      </c>
      <c r="H123" s="31" t="s">
        <v>74</v>
      </c>
      <c r="I123" s="31">
        <f>G4</f>
        <v>1294.67</v>
      </c>
      <c r="J123" s="32">
        <v>0.015</v>
      </c>
    </row>
    <row r="124" s="1" customFormat="1" ht="18" customHeight="1" spans="1:10">
      <c r="A124" s="29">
        <v>5</v>
      </c>
      <c r="B124" s="30" t="s">
        <v>79</v>
      </c>
      <c r="C124" s="19"/>
      <c r="D124" s="19"/>
      <c r="E124" s="19"/>
      <c r="F124" s="31">
        <f t="shared" si="35"/>
        <v>9.06269</v>
      </c>
      <c r="G124" s="31">
        <f t="shared" si="36"/>
        <v>9.06269</v>
      </c>
      <c r="H124" s="31" t="s">
        <v>74</v>
      </c>
      <c r="I124" s="31">
        <f>G4</f>
        <v>1294.67</v>
      </c>
      <c r="J124" s="32">
        <v>0.007</v>
      </c>
    </row>
    <row r="125" s="1" customFormat="1" ht="18" customHeight="1" spans="1:10">
      <c r="A125" s="29">
        <v>6</v>
      </c>
      <c r="B125" s="30" t="s">
        <v>80</v>
      </c>
      <c r="C125" s="19"/>
      <c r="D125" s="19"/>
      <c r="E125" s="19"/>
      <c r="F125" s="31">
        <f t="shared" si="35"/>
        <v>5.5929744</v>
      </c>
      <c r="G125" s="31">
        <f t="shared" si="36"/>
        <v>5.5929744</v>
      </c>
      <c r="H125" s="31" t="s">
        <v>74</v>
      </c>
      <c r="I125" s="31">
        <f>G4</f>
        <v>1294.67</v>
      </c>
      <c r="J125" s="32">
        <v>0.00432</v>
      </c>
    </row>
    <row r="126" s="1" customFormat="1" ht="18" customHeight="1" spans="1:10">
      <c r="A126" s="29">
        <v>7</v>
      </c>
      <c r="B126" s="30" t="s">
        <v>81</v>
      </c>
      <c r="C126" s="19"/>
      <c r="D126" s="19"/>
      <c r="E126" s="19"/>
      <c r="F126" s="31">
        <f t="shared" si="35"/>
        <v>6.47335</v>
      </c>
      <c r="G126" s="31">
        <f t="shared" si="36"/>
        <v>6.47335</v>
      </c>
      <c r="H126" s="31" t="s">
        <v>74</v>
      </c>
      <c r="I126" s="31">
        <f>G4</f>
        <v>1294.67</v>
      </c>
      <c r="J126" s="32">
        <v>0.005</v>
      </c>
    </row>
    <row r="127" s="1" customFormat="1" ht="18" customHeight="1" spans="1:10">
      <c r="A127" s="29">
        <v>8</v>
      </c>
      <c r="B127" s="30" t="s">
        <v>82</v>
      </c>
      <c r="C127" s="19"/>
      <c r="D127" s="19"/>
      <c r="E127" s="19"/>
      <c r="F127" s="31">
        <f t="shared" si="35"/>
        <v>2.58934</v>
      </c>
      <c r="G127" s="31">
        <f t="shared" si="36"/>
        <v>2.58934</v>
      </c>
      <c r="H127" s="31" t="s">
        <v>74</v>
      </c>
      <c r="I127" s="31">
        <f>G4</f>
        <v>1294.67</v>
      </c>
      <c r="J127" s="32">
        <v>0.002</v>
      </c>
    </row>
    <row r="128" s="1" customFormat="1" ht="18" customHeight="1" spans="1:10">
      <c r="A128" s="29">
        <v>9</v>
      </c>
      <c r="B128" s="30" t="s">
        <v>83</v>
      </c>
      <c r="C128" s="19"/>
      <c r="D128" s="19"/>
      <c r="E128" s="19"/>
      <c r="F128" s="31">
        <f t="shared" si="35"/>
        <v>12.9467</v>
      </c>
      <c r="G128" s="31">
        <f t="shared" si="36"/>
        <v>12.9467</v>
      </c>
      <c r="H128" s="31" t="s">
        <v>74</v>
      </c>
      <c r="I128" s="31">
        <f>G4</f>
        <v>1294.67</v>
      </c>
      <c r="J128" s="32">
        <v>0.01</v>
      </c>
    </row>
    <row r="129" s="1" customFormat="1" ht="18" customHeight="1" spans="1:10">
      <c r="A129" s="29">
        <v>10</v>
      </c>
      <c r="B129" s="30" t="s">
        <v>84</v>
      </c>
      <c r="C129" s="19"/>
      <c r="D129" s="19"/>
      <c r="E129" s="19"/>
      <c r="F129" s="31">
        <v>20</v>
      </c>
      <c r="G129" s="31">
        <f t="shared" si="36"/>
        <v>20</v>
      </c>
      <c r="H129" s="31" t="s">
        <v>17</v>
      </c>
      <c r="I129" s="31">
        <v>1</v>
      </c>
      <c r="J129" s="33">
        <v>200000</v>
      </c>
    </row>
    <row r="130" s="5" customFormat="1" ht="24" customHeight="1" spans="1:10">
      <c r="A130" s="34" t="s">
        <v>85</v>
      </c>
      <c r="B130" s="35" t="s">
        <v>86</v>
      </c>
      <c r="C130" s="36"/>
      <c r="D130" s="36"/>
      <c r="E130" s="36"/>
      <c r="F130" s="37">
        <f>J130*I130</f>
        <v>42.312618342</v>
      </c>
      <c r="G130" s="37">
        <f t="shared" si="36"/>
        <v>42.312618342</v>
      </c>
      <c r="H130" s="37" t="s">
        <v>74</v>
      </c>
      <c r="I130" s="37">
        <f>G4+G119</f>
        <v>1410.4206114</v>
      </c>
      <c r="J130" s="38">
        <v>0.03</v>
      </c>
    </row>
    <row r="131" s="5" customFormat="1" ht="28" customHeight="1" spans="1:10">
      <c r="A131" s="7" t="s">
        <v>87</v>
      </c>
      <c r="B131" s="11" t="s">
        <v>88</v>
      </c>
      <c r="C131" s="7">
        <f>C4</f>
        <v>872.99</v>
      </c>
      <c r="D131" s="7">
        <f>D4</f>
        <v>366.55</v>
      </c>
      <c r="E131" s="7">
        <f>E4</f>
        <v>55.13</v>
      </c>
      <c r="F131" s="27">
        <f>F130+F119-0.01</f>
        <v>158.053229742</v>
      </c>
      <c r="G131" s="27">
        <f>G4+G119+G130</f>
        <v>1452.733229742</v>
      </c>
      <c r="H131" s="7" t="s">
        <v>74</v>
      </c>
      <c r="I131" s="7"/>
      <c r="J131" s="7"/>
    </row>
    <row r="132" ht="33" customHeight="1"/>
  </sheetData>
  <mergeCells count="5">
    <mergeCell ref="A1:J1"/>
    <mergeCell ref="C2:G2"/>
    <mergeCell ref="H2:J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  合  概  算  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2026-05-06T06:59:17Z</dcterms:created>
  <dcterms:modified xsi:type="dcterms:W3CDTF">2026-05-06T07:00:38Z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38494026B35347FB8C1DB9F5737D4FAF_11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