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B.0.2 总概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<sst xmlns="http://schemas.openxmlformats.org/spreadsheetml/2006/main" count="62" uniqueCount="45">
  <si>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>工 程 概 算 表</t>
  </si>
  <si>
    <t>工程名称：高庄乡高庄村老饭桌及党建活动室建设项目</t>
  </si>
  <si>
    <t>单位：万元</t>
  </si>
  <si>
    <t>序号</t>
  </si>
  <si>
    <t>工程项目或
费用名称</t>
  </si>
  <si>
    <t>建筑
工程</t>
  </si>
  <si>
    <t>设备
购置</t>
  </si>
  <si>
    <t>安装
工程</t>
  </si>
  <si>
    <t>其他
费用</t>
  </si>
  <si>
    <t>合计</t>
  </si>
  <si>
    <t>技术经济指标（元）</t>
  </si>
  <si>
    <t>占总投资
比例（%）</t>
  </si>
  <si>
    <t>单位</t>
  </si>
  <si>
    <t>数量</t>
  </si>
  <si>
    <t>单位价值</t>
  </si>
  <si>
    <t>一</t>
  </si>
  <si>
    <t>工程费用</t>
  </si>
  <si>
    <t>高庄乡高庄村老饭桌及党建活动室建设项目</t>
  </si>
  <si>
    <t>㎡</t>
  </si>
  <si>
    <t>土建工程</t>
  </si>
  <si>
    <t>给排水工程</t>
  </si>
  <si>
    <t>采暖工程</t>
  </si>
  <si>
    <t>通风工程</t>
  </si>
  <si>
    <t>电气工程</t>
  </si>
  <si>
    <t>室外工程</t>
  </si>
  <si>
    <t>给排水工程（土建）</t>
  </si>
  <si>
    <t>给排水工程（安装）</t>
  </si>
  <si>
    <t>采暖工程（安装）</t>
  </si>
  <si>
    <t>设备购置费</t>
  </si>
  <si>
    <t>二</t>
  </si>
  <si>
    <t>工程建设其他费用</t>
  </si>
  <si>
    <t>工程设计费</t>
  </si>
  <si>
    <t>万元</t>
  </si>
  <si>
    <t>工程监理费</t>
  </si>
  <si>
    <t>工程勘察费</t>
  </si>
  <si>
    <t>清单及招标控制价编制费</t>
  </si>
  <si>
    <t>竣工结算审核费</t>
  </si>
  <si>
    <t>招标代理服务费</t>
  </si>
  <si>
    <t>财务决算费</t>
  </si>
  <si>
    <t>审图费</t>
  </si>
  <si>
    <t>地形图测量费</t>
  </si>
  <si>
    <t>三</t>
  </si>
  <si>
    <t>预备费</t>
  </si>
  <si>
    <t>四</t>
  </si>
  <si>
    <t>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</si>
</sst>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* #,##0.00_ ;_ * \-#,##0.00_ ;_ * &quot;-&quot;??.00_ ;_ @_ "/>
  </numFmts>
  <fonts count="25">
    <font>
      <sz val="9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49"/>
    <xf numFmtId="0" fontId="1" fillId="0" borderId="0" xfId="49" applyFont="1"/>
    <xf numFmtId="0" fontId="0" fillId="0" borderId="0" xfId="49" applyFill="1"/>
    <xf numFmtId="0" fontId="0" fillId="0" borderId="0" xfId="49" applyAlignment="1">
      <alignment horizont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right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right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right" vertical="center" wrapText="1"/>
    </xf>
    <xf numFmtId="0" fontId="4" fillId="0" borderId="6" xfId="49" applyFont="1" applyFill="1" applyBorder="1" applyAlignment="1">
      <alignment horizontal="right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5" fillId="0" borderId="4" xfId="49" applyFont="1" applyFill="1" applyBorder="1" applyAlignment="1">
      <alignment horizontal="right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176" fontId="3" fillId="0" borderId="4" xfId="49" applyNumberFormat="1" applyFont="1" applyFill="1" applyBorder="1" applyAlignment="1">
      <alignment horizontal="right" vertical="center" wrapText="1"/>
    </xf>
    <xf numFmtId="43" fontId="4" fillId="0" borderId="4" xfId="49" applyNumberFormat="1" applyFont="1" applyFill="1" applyBorder="1" applyAlignment="1">
      <alignment horizontal="right" vertical="center" wrapText="1"/>
    </xf>
    <xf numFmtId="176" fontId="4" fillId="0" borderId="4" xfId="49" applyNumberFormat="1" applyFont="1" applyFill="1" applyBorder="1" applyAlignment="1">
      <alignment horizontal="right" vertical="center" wrapText="1"/>
    </xf>
    <xf numFmtId="0" fontId="5" fillId="0" borderId="4" xfId="49" applyFont="1" applyFill="1" applyBorder="1" applyAlignment="1">
      <alignment horizontal="center" vertical="center" wrapText="1"/>
    </xf>
    <xf numFmtId="177" fontId="5" fillId="0" borderId="4" xfId="49" applyNumberFormat="1" applyFont="1" applyFill="1" applyBorder="1" applyAlignment="1">
      <alignment horizontal="right" vertical="center" wrapText="1"/>
    </xf>
    <xf numFmtId="0" fontId="3" fillId="0" borderId="0" xfId="49" applyFont="1" applyFill="1" applyAlignment="1">
      <alignment horizont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right" vertical="center" wrapText="1"/>
    </xf>
    <xf numFmtId="0" fontId="3" fillId="0" borderId="6" xfId="49" applyFont="1" applyFill="1" applyBorder="1" applyAlignment="1">
      <alignment horizontal="right" vertical="center" wrapText="1"/>
    </xf>
    <xf numFmtId="10" fontId="3" fillId="0" borderId="4" xfId="49" applyNumberFormat="1" applyFont="1" applyFill="1" applyBorder="1" applyAlignment="1" applyProtection="1">
      <alignment horizontal="right" vertical="center" wrapText="1"/>
    </xf>
    <xf numFmtId="10" fontId="3" fillId="0" borderId="4" xfId="3" applyNumberFormat="1" applyFont="1" applyFill="1" applyBorder="1" applyAlignment="1">
      <alignment horizontal="right" vertical="center" wrapText="1"/>
    </xf>
    <xf numFmtId="10" fontId="4" fillId="0" borderId="4" xfId="3" applyNumberFormat="1" applyFont="1" applyFill="1" applyBorder="1" applyAlignment="1">
      <alignment horizontal="right" vertical="center" wrapText="1"/>
    </xf>
    <xf numFmtId="0" fontId="3" fillId="0" borderId="0" xfId="49" applyFont="1" applyFill="1" applyAlignment="1">
      <alignment horizontal="right" wrapText="1"/>
    </xf>
    <xf numFmtId="0" fontId="3" fillId="0" borderId="10" xfId="49" applyFont="1" applyFill="1" applyBorder="1" applyAlignment="1">
      <alignment horizontal="center" vertical="center" wrapText="1"/>
    </xf>
    <xf numFmtId="0" fontId="3" fillId="0" borderId="11" xfId="49" applyFont="1" applyFill="1" applyBorder="1" applyAlignment="1">
      <alignment horizontal="center" vertical="center" wrapText="1"/>
    </xf>
    <xf numFmtId="43" fontId="4" fillId="0" borderId="11" xfId="49" applyNumberFormat="1" applyFont="1" applyFill="1" applyBorder="1" applyAlignment="1">
      <alignment horizontal="right" vertical="center" wrapText="1"/>
    </xf>
    <xf numFmtId="0" fontId="3" fillId="0" borderId="11" xfId="49" applyFont="1" applyFill="1" applyBorder="1" applyAlignment="1">
      <alignment horizontal="right" vertical="center" wrapText="1"/>
    </xf>
    <xf numFmtId="176" fontId="4" fillId="0" borderId="11" xfId="49" applyNumberFormat="1" applyFont="1" applyFill="1" applyBorder="1" applyAlignment="1">
      <alignment horizontal="right" vertical="center" wrapText="1"/>
    </xf>
    <xf numFmtId="176" fontId="3" fillId="0" borderId="11" xfId="49" applyNumberFormat="1" applyFont="1" applyFill="1" applyBorder="1" applyAlignment="1">
      <alignment horizontal="right" vertical="center" wrapText="1"/>
    </xf>
    <xf numFmtId="0" fontId="5" fillId="0" borderId="11" xfId="49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showGridLines="0" tabSelected="1" topLeftCell="A4" workbookViewId="0">
      <selection activeCell="X7" sqref="X7"/>
    </sheetView>
  </sheetViews>
  <sheetFormatPr defaultColWidth="9" defaultRowHeight="11.25"/>
  <cols>
    <col min="1" max="1" width="6.84" customWidth="1"/>
    <col min="2" max="2" width="34.8" customWidth="1"/>
    <col min="3" max="3" width="4.50666666666667" customWidth="1"/>
    <col min="4" max="4" width="9.2" customWidth="1"/>
    <col min="5" max="5" width="9" style="3" customWidth="1"/>
    <col min="6" max="6" width="12" style="3" customWidth="1"/>
    <col min="7" max="7" width="12.44" style="3" customWidth="1"/>
    <col min="8" max="8" width="11.4" style="3" customWidth="1"/>
    <col min="9" max="9" width="8" style="3" customWidth="1"/>
    <col min="10" max="10" width="1.33333333333333" customWidth="1"/>
    <col min="11" max="12" width="12.8" style="3" customWidth="1"/>
    <col min="13" max="13" width="13.2" customWidth="1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8" customHeight="1" spans="1:13">
      <c r="A2" s="5" t="s">
        <v>1</v>
      </c>
      <c r="B2" s="5"/>
      <c r="C2" s="5"/>
      <c r="D2" s="5"/>
      <c r="E2" s="22"/>
      <c r="F2" s="22"/>
      <c r="G2" s="22"/>
      <c r="H2" s="22"/>
      <c r="I2" s="22"/>
      <c r="J2" s="5"/>
      <c r="K2" s="29" t="s">
        <v>2</v>
      </c>
      <c r="L2" s="29"/>
      <c r="M2" s="38"/>
    </row>
    <row r="3" ht="17.25" customHeight="1" spans="1:13">
      <c r="A3" s="6" t="s">
        <v>3</v>
      </c>
      <c r="B3" s="7" t="s">
        <v>4</v>
      </c>
      <c r="C3" s="7" t="s">
        <v>5</v>
      </c>
      <c r="D3" s="7"/>
      <c r="E3" s="7" t="s">
        <v>6</v>
      </c>
      <c r="F3" s="7" t="s">
        <v>7</v>
      </c>
      <c r="G3" s="7" t="s">
        <v>8</v>
      </c>
      <c r="H3" s="7" t="s">
        <v>9</v>
      </c>
      <c r="I3" s="30" t="s">
        <v>10</v>
      </c>
      <c r="J3" s="31"/>
      <c r="K3" s="31"/>
      <c r="L3" s="32"/>
      <c r="M3" s="39" t="s">
        <v>11</v>
      </c>
    </row>
    <row r="4" ht="23" customHeight="1" spans="1:13">
      <c r="A4" s="8"/>
      <c r="B4" s="9"/>
      <c r="C4" s="9"/>
      <c r="D4" s="9"/>
      <c r="E4" s="9"/>
      <c r="F4" s="9"/>
      <c r="G4" s="9"/>
      <c r="H4" s="9"/>
      <c r="I4" s="9" t="s">
        <v>12</v>
      </c>
      <c r="J4" s="9" t="s">
        <v>13</v>
      </c>
      <c r="K4" s="9"/>
      <c r="L4" s="9" t="s">
        <v>14</v>
      </c>
      <c r="M4" s="40"/>
    </row>
    <row r="5" ht="21" customHeight="1" spans="1:13">
      <c r="A5" s="10" t="s">
        <v>15</v>
      </c>
      <c r="B5" s="11" t="s">
        <v>16</v>
      </c>
      <c r="C5" s="12">
        <v>107.54</v>
      </c>
      <c r="D5" s="12"/>
      <c r="E5" s="23">
        <v>5</v>
      </c>
      <c r="F5" s="12">
        <v>17.87</v>
      </c>
      <c r="G5" s="12"/>
      <c r="H5" s="12">
        <v>130.41</v>
      </c>
      <c r="I5" s="12"/>
      <c r="J5" s="12"/>
      <c r="K5" s="12"/>
      <c r="L5" s="12"/>
      <c r="M5" s="41">
        <v>91.78</v>
      </c>
    </row>
    <row r="6" ht="40" customHeight="1" spans="1:13">
      <c r="A6" s="8">
        <v>1</v>
      </c>
      <c r="B6" s="13" t="s">
        <v>17</v>
      </c>
      <c r="C6" s="14">
        <v>102.53</v>
      </c>
      <c r="D6" s="14"/>
      <c r="E6" s="9"/>
      <c r="F6" s="14">
        <v>13.08</v>
      </c>
      <c r="G6" s="14"/>
      <c r="H6" s="14">
        <v>115.61</v>
      </c>
      <c r="I6" s="14" t="s">
        <v>18</v>
      </c>
      <c r="J6" s="14">
        <v>381.68</v>
      </c>
      <c r="K6" s="14"/>
      <c r="L6" s="14">
        <v>3028.98</v>
      </c>
      <c r="M6" s="42"/>
    </row>
    <row r="7" ht="20" customHeight="1" spans="1:13">
      <c r="A7" s="8">
        <v>1.1</v>
      </c>
      <c r="B7" s="13" t="s">
        <v>19</v>
      </c>
      <c r="C7" s="14">
        <v>102.53</v>
      </c>
      <c r="D7" s="14"/>
      <c r="E7" s="9"/>
      <c r="F7" s="14"/>
      <c r="G7" s="14"/>
      <c r="H7" s="14">
        <v>102.53</v>
      </c>
      <c r="I7" s="14" t="s">
        <v>18</v>
      </c>
      <c r="J7" s="24">
        <v>381.68</v>
      </c>
      <c r="K7" s="24"/>
      <c r="L7" s="14">
        <v>2686.28</v>
      </c>
      <c r="M7" s="42"/>
    </row>
    <row r="8" ht="20" customHeight="1" spans="1:13">
      <c r="A8" s="8">
        <v>1.2</v>
      </c>
      <c r="B8" s="13" t="s">
        <v>20</v>
      </c>
      <c r="C8" s="14"/>
      <c r="D8" s="14"/>
      <c r="E8" s="9"/>
      <c r="F8" s="14">
        <v>2.16</v>
      </c>
      <c r="G8" s="14"/>
      <c r="H8" s="14">
        <v>2.16</v>
      </c>
      <c r="I8" s="14" t="s">
        <v>18</v>
      </c>
      <c r="J8" s="14">
        <v>381.68</v>
      </c>
      <c r="K8" s="14"/>
      <c r="L8" s="14">
        <v>56.59</v>
      </c>
      <c r="M8" s="42"/>
    </row>
    <row r="9" ht="20" customHeight="1" spans="1:13">
      <c r="A9" s="8">
        <v>1.3</v>
      </c>
      <c r="B9" s="13" t="s">
        <v>21</v>
      </c>
      <c r="C9" s="14"/>
      <c r="D9" s="14"/>
      <c r="E9" s="9"/>
      <c r="F9" s="14">
        <v>1.76</v>
      </c>
      <c r="G9" s="14"/>
      <c r="H9" s="14">
        <v>1.76</v>
      </c>
      <c r="I9" s="14" t="s">
        <v>18</v>
      </c>
      <c r="J9" s="14">
        <v>381.68</v>
      </c>
      <c r="K9" s="14"/>
      <c r="L9" s="14">
        <v>46.11</v>
      </c>
      <c r="M9" s="42"/>
    </row>
    <row r="10" ht="20" customHeight="1" spans="1:13">
      <c r="A10" s="8">
        <v>1.4</v>
      </c>
      <c r="B10" s="13" t="s">
        <v>22</v>
      </c>
      <c r="C10" s="14"/>
      <c r="D10" s="14"/>
      <c r="E10" s="9"/>
      <c r="F10" s="14">
        <v>0.76</v>
      </c>
      <c r="G10" s="14"/>
      <c r="H10" s="14">
        <v>0.76</v>
      </c>
      <c r="I10" s="14" t="s">
        <v>18</v>
      </c>
      <c r="J10" s="14">
        <v>381.68</v>
      </c>
      <c r="K10" s="14"/>
      <c r="L10" s="14">
        <v>19.91</v>
      </c>
      <c r="M10" s="42"/>
    </row>
    <row r="11" ht="20" customHeight="1" spans="1:13">
      <c r="A11" s="8">
        <v>1.5</v>
      </c>
      <c r="B11" s="13" t="s">
        <v>23</v>
      </c>
      <c r="C11" s="14"/>
      <c r="D11" s="14"/>
      <c r="E11" s="9"/>
      <c r="F11" s="24">
        <v>8.4</v>
      </c>
      <c r="G11" s="14"/>
      <c r="H11" s="24">
        <v>8.4</v>
      </c>
      <c r="I11" s="14" t="s">
        <v>18</v>
      </c>
      <c r="J11" s="14">
        <v>381.68</v>
      </c>
      <c r="K11" s="14"/>
      <c r="L11" s="14">
        <v>220.08</v>
      </c>
      <c r="M11" s="42"/>
    </row>
    <row r="12" ht="20" customHeight="1" spans="1:13">
      <c r="A12" s="8">
        <v>2</v>
      </c>
      <c r="B12" s="13" t="s">
        <v>24</v>
      </c>
      <c r="C12" s="14">
        <v>5.01</v>
      </c>
      <c r="D12" s="14"/>
      <c r="E12" s="9"/>
      <c r="F12" s="14">
        <v>4.79</v>
      </c>
      <c r="G12" s="14"/>
      <c r="H12" s="14">
        <v>9.8</v>
      </c>
      <c r="I12" s="14"/>
      <c r="J12" s="14"/>
      <c r="K12" s="14"/>
      <c r="L12" s="14"/>
      <c r="M12" s="42"/>
    </row>
    <row r="13" ht="20" customHeight="1" spans="1:13">
      <c r="A13" s="8">
        <v>2.1</v>
      </c>
      <c r="B13" s="13" t="s">
        <v>25</v>
      </c>
      <c r="C13" s="14">
        <v>5.01</v>
      </c>
      <c r="D13" s="14"/>
      <c r="E13" s="9"/>
      <c r="F13" s="14"/>
      <c r="G13" s="14"/>
      <c r="H13" s="14">
        <v>5.01</v>
      </c>
      <c r="I13" s="14" t="s">
        <v>18</v>
      </c>
      <c r="J13" s="14">
        <v>381.68</v>
      </c>
      <c r="K13" s="14"/>
      <c r="L13" s="24">
        <f>C13*10000/J13</f>
        <v>131.261789981136</v>
      </c>
      <c r="M13" s="42"/>
    </row>
    <row r="14" ht="20" customHeight="1" spans="1:13">
      <c r="A14" s="8">
        <v>2.2</v>
      </c>
      <c r="B14" s="13" t="s">
        <v>26</v>
      </c>
      <c r="C14" s="14"/>
      <c r="D14" s="14"/>
      <c r="E14" s="9"/>
      <c r="F14" s="14">
        <v>0.9</v>
      </c>
      <c r="G14" s="14"/>
      <c r="H14" s="14">
        <v>0.9</v>
      </c>
      <c r="I14" s="14" t="s">
        <v>18</v>
      </c>
      <c r="J14" s="14">
        <v>381.68</v>
      </c>
      <c r="K14" s="14"/>
      <c r="L14" s="24">
        <f>F14*10000/J14</f>
        <v>23.5799622720604</v>
      </c>
      <c r="M14" s="42"/>
    </row>
    <row r="15" ht="20" customHeight="1" spans="1:13">
      <c r="A15" s="8">
        <v>2.3</v>
      </c>
      <c r="B15" s="13" t="s">
        <v>27</v>
      </c>
      <c r="C15" s="14"/>
      <c r="D15" s="14"/>
      <c r="E15" s="9"/>
      <c r="F15" s="14">
        <v>3.89</v>
      </c>
      <c r="G15" s="14"/>
      <c r="H15" s="14">
        <v>3.89</v>
      </c>
      <c r="I15" s="14" t="s">
        <v>18</v>
      </c>
      <c r="J15" s="14">
        <v>381.68</v>
      </c>
      <c r="K15" s="14"/>
      <c r="L15" s="24">
        <f>F15*10000/J15</f>
        <v>101.917836931461</v>
      </c>
      <c r="M15" s="42"/>
    </row>
    <row r="16" ht="20" customHeight="1" spans="1:13">
      <c r="A16" s="8">
        <v>3</v>
      </c>
      <c r="B16" s="13" t="s">
        <v>28</v>
      </c>
      <c r="C16" s="14"/>
      <c r="D16" s="14"/>
      <c r="E16" s="9">
        <v>5</v>
      </c>
      <c r="F16" s="14"/>
      <c r="G16" s="14"/>
      <c r="H16" s="14">
        <v>5</v>
      </c>
      <c r="I16" s="14"/>
      <c r="J16" s="14"/>
      <c r="K16" s="14"/>
      <c r="L16" s="14"/>
      <c r="M16" s="42"/>
    </row>
    <row r="17" ht="28.5" customHeight="1" spans="1:13">
      <c r="A17" s="10" t="s">
        <v>29</v>
      </c>
      <c r="B17" s="11" t="s">
        <v>30</v>
      </c>
      <c r="C17" s="12"/>
      <c r="D17" s="12"/>
      <c r="E17" s="23"/>
      <c r="F17" s="12"/>
      <c r="G17" s="25">
        <f>G18+G19+G20+G21+G22+G23+G24+G25+G26</f>
        <v>9.035015</v>
      </c>
      <c r="H17" s="26">
        <f>H18+H19+H20+H21+H22+H23+H24+H25+H26</f>
        <v>9.035015</v>
      </c>
      <c r="I17" s="12"/>
      <c r="J17" s="12"/>
      <c r="K17" s="12"/>
      <c r="L17" s="12"/>
      <c r="M17" s="43">
        <f>H17/H28*100</f>
        <v>6.35820900774103</v>
      </c>
    </row>
    <row r="18" s="2" customFormat="1" ht="20" customHeight="1" spans="1:13">
      <c r="A18" s="8">
        <v>1</v>
      </c>
      <c r="B18" s="13" t="s">
        <v>31</v>
      </c>
      <c r="C18" s="15"/>
      <c r="D18" s="16"/>
      <c r="E18" s="9"/>
      <c r="F18" s="14"/>
      <c r="G18" s="24">
        <f>L18*J18</f>
        <v>2.5082</v>
      </c>
      <c r="H18" s="24">
        <f>G18</f>
        <v>2.5082</v>
      </c>
      <c r="I18" s="14" t="s">
        <v>32</v>
      </c>
      <c r="J18" s="33">
        <v>125.41</v>
      </c>
      <c r="K18" s="34"/>
      <c r="L18" s="35">
        <v>0.02</v>
      </c>
      <c r="M18" s="44"/>
    </row>
    <row r="19" s="2" customFormat="1" ht="20" customHeight="1" spans="1:13">
      <c r="A19" s="8">
        <v>2</v>
      </c>
      <c r="B19" s="13" t="s">
        <v>33</v>
      </c>
      <c r="C19" s="15"/>
      <c r="D19" s="16"/>
      <c r="E19" s="9"/>
      <c r="F19" s="14"/>
      <c r="G19" s="24">
        <f>18811.51/10000</f>
        <v>1.881151</v>
      </c>
      <c r="H19" s="24">
        <f>18811.51/10000</f>
        <v>1.881151</v>
      </c>
      <c r="I19" s="14" t="s">
        <v>32</v>
      </c>
      <c r="J19" s="33">
        <v>125.41</v>
      </c>
      <c r="K19" s="34"/>
      <c r="L19" s="36">
        <f>G19/(C5+F5)</f>
        <v>0.0150000079738458</v>
      </c>
      <c r="M19" s="44"/>
    </row>
    <row r="20" s="2" customFormat="1" ht="20" customHeight="1" spans="1:13">
      <c r="A20" s="8">
        <v>3</v>
      </c>
      <c r="B20" s="13" t="s">
        <v>34</v>
      </c>
      <c r="C20" s="15"/>
      <c r="D20" s="16"/>
      <c r="E20" s="9"/>
      <c r="F20" s="14"/>
      <c r="G20" s="24">
        <f>8151.66/10000</f>
        <v>0.815166</v>
      </c>
      <c r="H20" s="24">
        <f>8151.66/10000</f>
        <v>0.815166</v>
      </c>
      <c r="I20" s="14" t="s">
        <v>32</v>
      </c>
      <c r="J20" s="33">
        <v>125.41</v>
      </c>
      <c r="K20" s="34"/>
      <c r="L20" s="36">
        <f>G20/(C5+F5)</f>
        <v>0.00650000797384578</v>
      </c>
      <c r="M20" s="44"/>
    </row>
    <row r="21" s="2" customFormat="1" ht="20" customHeight="1" spans="1:13">
      <c r="A21" s="8">
        <v>4</v>
      </c>
      <c r="B21" s="13" t="s">
        <v>35</v>
      </c>
      <c r="C21" s="15"/>
      <c r="D21" s="16"/>
      <c r="E21" s="9"/>
      <c r="F21" s="14"/>
      <c r="G21" s="24">
        <f>7022.96/10000</f>
        <v>0.702296</v>
      </c>
      <c r="H21" s="24">
        <f>7022.96/10000</f>
        <v>0.702296</v>
      </c>
      <c r="I21" s="14" t="s">
        <v>32</v>
      </c>
      <c r="J21" s="33">
        <v>125.41</v>
      </c>
      <c r="K21" s="34"/>
      <c r="L21" s="36">
        <f>G21/(C5+F5)</f>
        <v>0.0056</v>
      </c>
      <c r="M21" s="44"/>
    </row>
    <row r="22" s="2" customFormat="1" ht="20" customHeight="1" spans="1:13">
      <c r="A22" s="8">
        <v>5</v>
      </c>
      <c r="B22" s="13" t="s">
        <v>36</v>
      </c>
      <c r="C22" s="15"/>
      <c r="D22" s="16"/>
      <c r="E22" s="9"/>
      <c r="F22" s="14"/>
      <c r="G22" s="24">
        <f>6270.5/10000</f>
        <v>0.62705</v>
      </c>
      <c r="H22" s="24">
        <f>6270.5/10000</f>
        <v>0.62705</v>
      </c>
      <c r="I22" s="14" t="s">
        <v>32</v>
      </c>
      <c r="J22" s="33">
        <v>125.41</v>
      </c>
      <c r="K22" s="34"/>
      <c r="L22" s="36">
        <f>G22/(C5+F5)</f>
        <v>0.005</v>
      </c>
      <c r="M22" s="44"/>
    </row>
    <row r="23" s="2" customFormat="1" ht="20" customHeight="1" spans="1:13">
      <c r="A23" s="8">
        <v>6</v>
      </c>
      <c r="B23" s="13" t="s">
        <v>37</v>
      </c>
      <c r="C23" s="15"/>
      <c r="D23" s="16"/>
      <c r="E23" s="9"/>
      <c r="F23" s="14"/>
      <c r="G23" s="24">
        <f>8778.71/10000</f>
        <v>0.877871</v>
      </c>
      <c r="H23" s="24">
        <f>8778.71/10000</f>
        <v>0.877871</v>
      </c>
      <c r="I23" s="14" t="s">
        <v>32</v>
      </c>
      <c r="J23" s="33">
        <v>125.41</v>
      </c>
      <c r="K23" s="34"/>
      <c r="L23" s="36">
        <f>H23/(C5+F5)</f>
        <v>0.00700000797384579</v>
      </c>
      <c r="M23" s="44"/>
    </row>
    <row r="24" s="2" customFormat="1" ht="20" customHeight="1" spans="1:13">
      <c r="A24" s="8">
        <v>7</v>
      </c>
      <c r="B24" s="13" t="s">
        <v>38</v>
      </c>
      <c r="C24" s="15"/>
      <c r="D24" s="16"/>
      <c r="E24" s="9"/>
      <c r="F24" s="14"/>
      <c r="G24" s="24">
        <f>7524.61/10000</f>
        <v>0.752461</v>
      </c>
      <c r="H24" s="24">
        <f>7524.61/10000</f>
        <v>0.752461</v>
      </c>
      <c r="I24" s="14" t="s">
        <v>32</v>
      </c>
      <c r="J24" s="33">
        <v>125.41</v>
      </c>
      <c r="K24" s="34"/>
      <c r="L24" s="36">
        <f>G24/(C5+F5)</f>
        <v>0.00600000797384579</v>
      </c>
      <c r="M24" s="44"/>
    </row>
    <row r="25" s="2" customFormat="1" ht="20" customHeight="1" spans="1:13">
      <c r="A25" s="8">
        <v>8</v>
      </c>
      <c r="B25" s="13" t="s">
        <v>39</v>
      </c>
      <c r="C25" s="15"/>
      <c r="D25" s="16"/>
      <c r="E25" s="9"/>
      <c r="F25" s="14"/>
      <c r="G25" s="24">
        <v>0.62</v>
      </c>
      <c r="H25" s="24">
        <v>0.62</v>
      </c>
      <c r="I25" s="14" t="s">
        <v>32</v>
      </c>
      <c r="J25" s="33">
        <v>125.41</v>
      </c>
      <c r="K25" s="34"/>
      <c r="L25" s="36">
        <f>G25/(C5+F5)</f>
        <v>0.00494378438720995</v>
      </c>
      <c r="M25" s="44"/>
    </row>
    <row r="26" s="2" customFormat="1" ht="20" customHeight="1" spans="1:13">
      <c r="A26" s="8">
        <v>9</v>
      </c>
      <c r="B26" s="13" t="s">
        <v>40</v>
      </c>
      <c r="C26" s="17"/>
      <c r="D26" s="18"/>
      <c r="E26" s="23"/>
      <c r="F26" s="12"/>
      <c r="G26" s="24">
        <f>J26*L26</f>
        <v>0.25082</v>
      </c>
      <c r="H26" s="24">
        <f>G26</f>
        <v>0.25082</v>
      </c>
      <c r="I26" s="14" t="s">
        <v>32</v>
      </c>
      <c r="J26" s="33">
        <v>125.41</v>
      </c>
      <c r="K26" s="34"/>
      <c r="L26" s="37">
        <v>0.002</v>
      </c>
      <c r="M26" s="41"/>
    </row>
    <row r="27" s="2" customFormat="1" ht="28.5" customHeight="1" spans="1:13">
      <c r="A27" s="10" t="s">
        <v>41</v>
      </c>
      <c r="B27" s="11" t="s">
        <v>42</v>
      </c>
      <c r="C27" s="12"/>
      <c r="D27" s="12"/>
      <c r="E27" s="23"/>
      <c r="F27" s="12"/>
      <c r="G27" s="12">
        <v>2.65</v>
      </c>
      <c r="H27" s="12">
        <v>2.65</v>
      </c>
      <c r="I27" s="14" t="s">
        <v>32</v>
      </c>
      <c r="J27" s="12">
        <v>139.45</v>
      </c>
      <c r="K27" s="12"/>
      <c r="L27" s="37">
        <f>G27/(C5+F5+E5+G17)</f>
        <v>0.019003906306726</v>
      </c>
      <c r="M27" s="41">
        <f>H27/H28*100</f>
        <v>1.86488388458832</v>
      </c>
    </row>
    <row r="28" ht="28.5" customHeight="1" spans="1:13">
      <c r="A28" s="19" t="s">
        <v>43</v>
      </c>
      <c r="B28" s="20" t="s">
        <v>44</v>
      </c>
      <c r="C28" s="21">
        <f>SUM(C5)</f>
        <v>107.54</v>
      </c>
      <c r="D28" s="21"/>
      <c r="E28" s="27">
        <f>SUM(E5)</f>
        <v>5</v>
      </c>
      <c r="F28" s="21">
        <f>SUM(F5)</f>
        <v>17.87</v>
      </c>
      <c r="G28" s="28">
        <f>G17+G27</f>
        <v>11.685015</v>
      </c>
      <c r="H28" s="21">
        <v>142.1</v>
      </c>
      <c r="I28" s="21"/>
      <c r="J28" s="21"/>
      <c r="K28" s="21"/>
      <c r="L28" s="21"/>
      <c r="M28" s="45">
        <v>100</v>
      </c>
    </row>
  </sheetData>
  <mergeCells count="60">
    <mergeCell ref="A1:M1"/>
    <mergeCell ref="A2:J2"/>
    <mergeCell ref="K2:M2"/>
    <mergeCell ref="I3:L3"/>
    <mergeCell ref="J4:K4"/>
    <mergeCell ref="C5:D5"/>
    <mergeCell ref="J5:K5"/>
    <mergeCell ref="C6:D6"/>
    <mergeCell ref="J6:K6"/>
    <mergeCell ref="C7:D7"/>
    <mergeCell ref="J7:K7"/>
    <mergeCell ref="C8:D8"/>
    <mergeCell ref="J8:K8"/>
    <mergeCell ref="C9:D9"/>
    <mergeCell ref="J9:K9"/>
    <mergeCell ref="C10:D10"/>
    <mergeCell ref="J10:K10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J15:K15"/>
    <mergeCell ref="C16:D16"/>
    <mergeCell ref="J16:K16"/>
    <mergeCell ref="C17:D17"/>
    <mergeCell ref="J17:K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J26:K26"/>
    <mergeCell ref="C27:D27"/>
    <mergeCell ref="J27:K27"/>
    <mergeCell ref="C28:D28"/>
    <mergeCell ref="J28:K28"/>
    <mergeCell ref="A3:A4"/>
    <mergeCell ref="B3:B4"/>
    <mergeCell ref="E3:E4"/>
    <mergeCell ref="F3:F4"/>
    <mergeCell ref="G3:G4"/>
    <mergeCell ref="H3:H4"/>
    <mergeCell ref="M3:M4"/>
    <mergeCell ref="C3:D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B.0.2 总概算表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晓岚耀云波</cp:lastModifiedBy>
  <dcterms:created xsi:type="dcterms:W3CDTF">2026-02-10T10:42:00Z</dcterms:created>
  <dcterms:modified xsi:type="dcterms:W3CDTF">2026-03-18T08:47:45Z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0C4E72258D099C70EBC6B869295C3251_43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