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2935" firstSheet="1"/>
  </bookViews>
  <sheets>
    <sheet name="概算总表" sheetId="2" r:id="rId1"/>
  </sheets>
  <externalReferences>
    <externalReference r:id="rId2"/>
    <externalReference r:id="rId3"/>
    <externalReference r:id="rId4"/>
  </externalReferences>
  <definedNames>
    <definedName name="_xlnm.Print_Area" localSheetId="0">概算总表!#REF!</definedName>
    <definedName name="_xlnm.Print_Titles" localSheetId="0">概算总表!#REF!</definedName>
    <definedName name="anscount" hidden="1">5</definedName>
    <definedName name="_Fill" hidden="1">[1]eqpmad2!#REF!</definedName>
    <definedName name="_1单元">#REF!</definedName>
    <definedName name="_120度弯头φ160">[2]附表2材料价格表!#REF!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<sst xmlns="http://schemas.openxmlformats.org/spreadsheetml/2006/main" count="53" uniqueCount="47">
  <si>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综合概算表</t>
  </si>
  <si>
    <t xml:space="preserve">项目名称：平罗县黄渠桥镇通润村2026年渠道砌护及道路硬化以工代赈项目                     </t>
  </si>
  <si>
    <t>序号</t>
  </si>
  <si>
    <t>工程或费用名称</t>
  </si>
  <si>
    <t>概算价值（万元）</t>
  </si>
  <si>
    <t>技术经济指标（元）</t>
  </si>
  <si>
    <t>投资比例</t>
  </si>
  <si>
    <t>建安     工程费</t>
  </si>
  <si>
    <t>设备          购置费</t>
  </si>
  <si>
    <t>独 立      费 用</t>
  </si>
  <si>
    <t>合  计</t>
  </si>
  <si>
    <t>单位</t>
  </si>
  <si>
    <t>数量</t>
  </si>
  <si>
    <t>综合单价   （元 ）</t>
  </si>
  <si>
    <t>占总投资比例（%）</t>
  </si>
  <si>
    <t>劳务报酬金额（万元）</t>
  </si>
  <si>
    <t>劳务报酬占申报中央资金比例（%）</t>
  </si>
  <si>
    <t>第一部分 建筑工程</t>
  </si>
  <si>
    <t>一</t>
  </si>
  <si>
    <t>米</t>
  </si>
  <si>
    <t>U120渠道</t>
  </si>
  <si>
    <t>U100渠道</t>
  </si>
  <si>
    <t>U80渠道</t>
  </si>
  <si>
    <t>二</t>
  </si>
  <si>
    <t>座</t>
  </si>
  <si>
    <t>三</t>
  </si>
  <si>
    <t>㎡</t>
  </si>
  <si>
    <t>第二部分 机电设备及安装工程</t>
  </si>
  <si>
    <t>第三部分 金属结构设备及安装工程</t>
  </si>
  <si>
    <t>一至三部分投资合计</t>
  </si>
  <si>
    <t>第四部分 施工临时工程</t>
  </si>
  <si>
    <t>一至四部分投资合计</t>
  </si>
  <si>
    <t>第五部分 独立费用</t>
  </si>
  <si>
    <t>费率</t>
  </si>
  <si>
    <t>勘测设计费</t>
  </si>
  <si>
    <t>工程设计费</t>
  </si>
  <si>
    <t>工程测量费(含勘测定界)</t>
  </si>
  <si>
    <t>工程监理费</t>
  </si>
  <si>
    <t>其他费用</t>
  </si>
  <si>
    <t>工程结算编制费</t>
  </si>
  <si>
    <t>清单及控制价编制费</t>
  </si>
  <si>
    <t>工程质量检测费</t>
  </si>
  <si>
    <t>四</t>
  </si>
  <si>
    <t>安全生产措施费</t>
  </si>
  <si>
    <t>一至五部分投资合计</t>
  </si>
  <si>
    <t>第六部分 预备费</t>
  </si>
  <si>
    <t>工程总投资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</si>
</sst>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"/>
    <numFmt numFmtId="179" formatCode="0.00_);[Red]\(0.00\)"/>
    <numFmt numFmtId="180" formatCode="0.0_ "/>
    <numFmt numFmtId="181" formatCode="0.0%"/>
  </numFmts>
  <fonts count="31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Times New Roman"/>
      <charset val="0"/>
    </font>
    <font>
      <sz val="10"/>
      <name val="宋体"/>
      <charset val="134"/>
    </font>
    <font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4" applyNumberFormat="0" applyAlignment="0" applyProtection="0">
      <alignment vertical="center"/>
    </xf>
    <xf numFmtId="0" fontId="20" fillId="4" borderId="25" applyNumberFormat="0" applyAlignment="0" applyProtection="0">
      <alignment vertical="center"/>
    </xf>
    <xf numFmtId="0" fontId="21" fillId="4" borderId="24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2" xfId="54" applyFont="1" applyFill="1" applyBorder="1" applyAlignment="1">
      <alignment horizontal="center" vertical="center" wrapText="1"/>
    </xf>
    <xf numFmtId="0" fontId="4" fillId="0" borderId="3" xfId="54" applyFont="1" applyFill="1" applyBorder="1" applyAlignment="1">
      <alignment horizontal="center" vertical="center" wrapText="1"/>
    </xf>
    <xf numFmtId="0" fontId="4" fillId="0" borderId="4" xfId="54" applyFont="1" applyFill="1" applyBorder="1" applyAlignment="1">
      <alignment horizontal="center" vertical="center" wrapText="1"/>
    </xf>
    <xf numFmtId="0" fontId="4" fillId="0" borderId="5" xfId="54" applyFont="1" applyFill="1" applyBorder="1" applyAlignment="1">
      <alignment horizontal="center" vertical="center" wrapText="1"/>
    </xf>
    <xf numFmtId="0" fontId="4" fillId="0" borderId="6" xfId="54" applyFont="1" applyFill="1" applyBorder="1" applyAlignment="1">
      <alignment horizontal="center" vertical="center"/>
    </xf>
    <xf numFmtId="0" fontId="4" fillId="0" borderId="7" xfId="54" applyFont="1" applyFill="1" applyBorder="1" applyAlignment="1">
      <alignment horizontal="center" vertical="center" wrapText="1"/>
    </xf>
    <xf numFmtId="0" fontId="4" fillId="0" borderId="8" xfId="54" applyFont="1" applyFill="1" applyBorder="1" applyAlignment="1">
      <alignment horizontal="center" vertical="center" wrapText="1"/>
    </xf>
    <xf numFmtId="0" fontId="4" fillId="0" borderId="8" xfId="54" applyFont="1" applyFill="1" applyBorder="1" applyAlignment="1">
      <alignment horizontal="center" vertical="center"/>
    </xf>
    <xf numFmtId="2" fontId="5" fillId="0" borderId="9" xfId="54" applyNumberFormat="1" applyFont="1" applyFill="1" applyBorder="1" applyAlignment="1">
      <alignment horizontal="left" vertical="center" wrapText="1"/>
    </xf>
    <xf numFmtId="2" fontId="5" fillId="0" borderId="10" xfId="54" applyNumberFormat="1" applyFont="1" applyFill="1" applyBorder="1" applyAlignment="1">
      <alignment horizontal="left" vertical="center" wrapText="1"/>
    </xf>
    <xf numFmtId="176" fontId="6" fillId="0" borderId="10" xfId="53" applyNumberFormat="1" applyFont="1" applyFill="1" applyBorder="1" applyAlignment="1">
      <alignment horizontal="center" vertical="center"/>
    </xf>
    <xf numFmtId="2" fontId="5" fillId="0" borderId="11" xfId="54" applyNumberFormat="1" applyFont="1" applyFill="1" applyBorder="1" applyAlignment="1">
      <alignment horizontal="center" vertical="center"/>
    </xf>
    <xf numFmtId="2" fontId="5" fillId="0" borderId="11" xfId="54" applyNumberFormat="1" applyFont="1" applyFill="1" applyBorder="1" applyAlignment="1">
      <alignment horizontal="center" vertical="center" wrapText="1"/>
    </xf>
    <xf numFmtId="2" fontId="4" fillId="0" borderId="9" xfId="54" applyNumberFormat="1" applyFont="1" applyFill="1" applyBorder="1" applyAlignment="1">
      <alignment horizontal="center" vertical="center" wrapText="1"/>
    </xf>
    <xf numFmtId="0" fontId="7" fillId="0" borderId="10" xfId="53" applyFont="1" applyFill="1" applyBorder="1" applyAlignment="1">
      <alignment horizontal="left" vertical="center" wrapText="1"/>
    </xf>
    <xf numFmtId="2" fontId="5" fillId="0" borderId="10" xfId="54" applyNumberFormat="1" applyFont="1" applyFill="1" applyBorder="1" applyAlignment="1">
      <alignment horizontal="center" vertical="center"/>
    </xf>
    <xf numFmtId="2" fontId="4" fillId="0" borderId="10" xfId="54" applyNumberFormat="1" applyFont="1" applyFill="1" applyBorder="1" applyAlignment="1">
      <alignment horizontal="center" vertical="center"/>
    </xf>
    <xf numFmtId="1" fontId="4" fillId="0" borderId="10" xfId="54" applyNumberFormat="1" applyFont="1" applyFill="1" applyBorder="1" applyAlignment="1">
      <alignment horizontal="center" vertical="center"/>
    </xf>
    <xf numFmtId="177" fontId="4" fillId="0" borderId="9" xfId="54" applyNumberFormat="1" applyFont="1" applyFill="1" applyBorder="1" applyAlignment="1">
      <alignment horizontal="center" vertical="center" wrapText="1"/>
    </xf>
    <xf numFmtId="0" fontId="7" fillId="0" borderId="10" xfId="53" applyFont="1" applyFill="1" applyBorder="1" applyAlignment="1">
      <alignment horizontal="center" vertical="center" wrapText="1"/>
    </xf>
    <xf numFmtId="176" fontId="8" fillId="0" borderId="10" xfId="53" applyNumberFormat="1" applyFont="1" applyFill="1" applyBorder="1" applyAlignment="1">
      <alignment horizontal="center" vertical="center"/>
    </xf>
    <xf numFmtId="178" fontId="4" fillId="0" borderId="10" xfId="54" applyNumberFormat="1" applyFont="1" applyFill="1" applyBorder="1" applyAlignment="1">
      <alignment horizontal="center" vertical="center"/>
    </xf>
    <xf numFmtId="2" fontId="5" fillId="0" borderId="9" xfId="54" applyNumberFormat="1" applyFont="1" applyFill="1" applyBorder="1" applyAlignment="1">
      <alignment horizontal="center" vertical="center" wrapText="1"/>
    </xf>
    <xf numFmtId="2" fontId="5" fillId="0" borderId="10" xfId="54" applyNumberFormat="1" applyFont="1" applyFill="1" applyBorder="1" applyAlignment="1">
      <alignment horizontal="center" vertical="center" wrapText="1"/>
    </xf>
    <xf numFmtId="2" fontId="5" fillId="0" borderId="12" xfId="54" applyNumberFormat="1" applyFont="1" applyFill="1" applyBorder="1" applyAlignment="1">
      <alignment horizontal="left" vertical="center" wrapText="1"/>
    </xf>
    <xf numFmtId="2" fontId="5" fillId="0" borderId="13" xfId="54" applyNumberFormat="1" applyFont="1" applyFill="1" applyBorder="1" applyAlignment="1">
      <alignment horizontal="left" vertical="center" wrapText="1"/>
    </xf>
    <xf numFmtId="179" fontId="5" fillId="0" borderId="10" xfId="0" applyNumberFormat="1" applyFont="1" applyFill="1" applyBorder="1" applyAlignment="1">
      <alignment horizontal="center" vertical="center" wrapText="1"/>
    </xf>
    <xf numFmtId="179" fontId="5" fillId="0" borderId="10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179" fontId="4" fillId="0" borderId="10" xfId="0" applyNumberFormat="1" applyFont="1" applyFill="1" applyBorder="1" applyAlignment="1">
      <alignment horizontal="center" vertical="center" wrapText="1"/>
    </xf>
    <xf numFmtId="179" fontId="4" fillId="0" borderId="1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2" fontId="5" fillId="0" borderId="14" xfId="54" applyNumberFormat="1" applyFont="1" applyFill="1" applyBorder="1" applyAlignment="1">
      <alignment horizontal="center" vertical="center" wrapText="1"/>
    </xf>
    <xf numFmtId="2" fontId="5" fillId="0" borderId="15" xfId="54" applyNumberFormat="1" applyFont="1" applyFill="1" applyBorder="1" applyAlignment="1">
      <alignment horizontal="center" vertical="center" wrapText="1"/>
    </xf>
    <xf numFmtId="2" fontId="5" fillId="0" borderId="15" xfId="54" applyNumberFormat="1" applyFont="1" applyFill="1" applyBorder="1" applyAlignment="1">
      <alignment horizontal="center" vertical="center"/>
    </xf>
    <xf numFmtId="10" fontId="9" fillId="0" borderId="10" xfId="0" applyNumberFormat="1" applyFont="1" applyFill="1" applyBorder="1" applyAlignment="1" applyProtection="1">
      <alignment horizontal="center" vertical="center"/>
      <protection locked="0"/>
    </xf>
    <xf numFmtId="180" fontId="9" fillId="0" borderId="10" xfId="0" applyNumberFormat="1" applyFont="1" applyFill="1" applyBorder="1" applyAlignment="1" applyProtection="1">
      <alignment horizontal="center" vertical="center"/>
      <protection locked="0"/>
    </xf>
    <xf numFmtId="10" fontId="10" fillId="0" borderId="10" xfId="0" applyNumberFormat="1" applyFont="1" applyFill="1" applyBorder="1" applyAlignment="1" applyProtection="1">
      <alignment horizontal="center" vertical="center"/>
      <protection locked="0"/>
    </xf>
    <xf numFmtId="180" fontId="10" fillId="0" borderId="10" xfId="0" applyNumberFormat="1" applyFont="1" applyFill="1" applyBorder="1" applyAlignment="1" applyProtection="1">
      <alignment vertical="center"/>
      <protection locked="0"/>
    </xf>
    <xf numFmtId="10" fontId="10" fillId="0" borderId="10" xfId="0" applyNumberFormat="1" applyFont="1" applyFill="1" applyBorder="1" applyAlignment="1">
      <alignment horizontal="center" vertical="center" wrapText="1"/>
    </xf>
    <xf numFmtId="10" fontId="10" fillId="0" borderId="10" xfId="0" applyNumberFormat="1" applyFont="1" applyFill="1" applyBorder="1" applyAlignment="1">
      <alignment horizontal="center" vertical="center"/>
    </xf>
    <xf numFmtId="180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181" fontId="10" fillId="0" borderId="10" xfId="0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center"/>
    </xf>
    <xf numFmtId="176" fontId="9" fillId="0" borderId="10" xfId="0" applyNumberFormat="1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0" fontId="9" fillId="0" borderId="16" xfId="0" applyNumberFormat="1" applyFont="1" applyFill="1" applyBorder="1" applyAlignment="1">
      <alignment horizontal="center" vertical="center"/>
    </xf>
    <xf numFmtId="10" fontId="9" fillId="0" borderId="17" xfId="0" applyNumberFormat="1" applyFont="1" applyFill="1" applyBorder="1" applyAlignment="1">
      <alignment horizontal="center" vertical="center"/>
    </xf>
    <xf numFmtId="10" fontId="9" fillId="0" borderId="13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0" fontId="4" fillId="0" borderId="20" xfId="0" applyFont="1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2 2 2_ 竣工验收费预算表" xfId="50"/>
    <cellStyle name="常规_黄羊滩农场预算（可研）111" xfId="51"/>
    <cellStyle name="常规_青铜峡市叶盛镇幸福新村人饮工程 " xfId="52"/>
    <cellStyle name="常规 10" xfId="53"/>
    <cellStyle name="常规_青铜峡市2万亩葡萄滴灌概算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&#24191;&#35199;&#24179;&#26524;&#39033;&#30446;&#39044;&#31639;11-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36228\xwechat_files\wxid_93o6u0jqtw3e41_a9a5\msg\file\2025-08\&#24179;&#32599;&#27010;&#31639;--&#36890;&#28070;&#26449;2025.8.3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数据字典"/>
      <sheetName val="5"/>
      <sheetName val="定额"/>
      <sheetName val="材料表"/>
      <sheetName val="砼、砂浆半成品预算表"/>
      <sheetName val="附表2"/>
      <sheetName val="附表4单价"/>
      <sheetName val="二级代码"/>
      <sheetName val="SW-TEO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4直接工程费单价表"/>
      <sheetName val="附表2材料价格计算表"/>
      <sheetName val="表3工程施工费用"/>
      <sheetName val="新定额单价"/>
      <sheetName val="单位估价"/>
      <sheetName val="Open"/>
      <sheetName val="#REF!"/>
      <sheetName val="附表2 材料价格表"/>
      <sheetName val="单价计算"/>
      <sheetName val="表1"/>
      <sheetName val="DE"/>
      <sheetName val="Main"/>
      <sheetName val="Sheet2"/>
      <sheetName val="汇总到屯"/>
      <sheetName val="汇总表"/>
      <sheetName val="次要材料预算价格"/>
      <sheetName val="费率"/>
      <sheetName val="附表3"/>
      <sheetName val="SMCTSSP2"/>
      <sheetName val="单价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2材料价格表"/>
      <sheetName val="附表3机械台班"/>
      <sheetName val="附表5直接工程费单价表"/>
      <sheetName val="表3工程施工费表"/>
      <sheetName val="SW-TEO"/>
      <sheetName val="单价汇总表"/>
      <sheetName val="土方"/>
      <sheetName val="总台班"/>
      <sheetName val="材料分析表"/>
      <sheetName val="机械台班"/>
      <sheetName val="砌石"/>
      <sheetName val="其他"/>
      <sheetName val="混凝土"/>
      <sheetName val="次要材料表"/>
      <sheetName val="PVC"/>
      <sheetName val="建筑工程2"/>
      <sheetName val="金属结构安装2"/>
      <sheetName val="配合比"/>
      <sheetName val="主材"/>
      <sheetName val="台班"/>
      <sheetName val="单价分析表"/>
      <sheetName val="Sheet3"/>
      <sheetName val="人工"/>
      <sheetName val="次材"/>
      <sheetName val="表2总预算"/>
      <sheetName val="表4设备购置费"/>
      <sheetName val="广西平果项目预算11-8"/>
      <sheetName val="费率"/>
      <sheetName val="附表3"/>
      <sheetName val="eqpmad2"/>
      <sheetName val="附表2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次要材料预算价格"/>
      <sheetName val="附表4单价"/>
      <sheetName val="数据字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监理费"/>
      <sheetName val="勘察设计费"/>
      <sheetName val="总概算核"/>
      <sheetName val="建筑概算核"/>
      <sheetName val="机电设备核"/>
      <sheetName val="梯田单价"/>
      <sheetName val="金属结构及安装工程"/>
      <sheetName val="临时工程核"/>
      <sheetName val="环境保护核"/>
      <sheetName val="水土保持工程核"/>
      <sheetName val="征占地"/>
      <sheetName val="宁夏维修定额"/>
      <sheetName val="占地123"/>
      <sheetName val="单价汇总表"/>
      <sheetName val="金属结构安装"/>
      <sheetName val="水土保持定额"/>
      <sheetName val="园林"/>
      <sheetName val="1土方"/>
      <sheetName val="3砌石"/>
      <sheetName val="拆除"/>
      <sheetName val="预制+砌筑+运输"/>
      <sheetName val="4混凝土"/>
      <sheetName val="市政道路"/>
      <sheetName val="6钻孔灌浆工程"/>
      <sheetName val="8安装"/>
      <sheetName val="10其他"/>
      <sheetName val="次要材料表"/>
      <sheetName val="总台班"/>
      <sheetName val="机械台班"/>
      <sheetName val="独立"/>
      <sheetName val="材料分析表"/>
      <sheetName val="台班汇总（水保）"/>
      <sheetName val="水保费率表"/>
      <sheetName val="水利费率"/>
      <sheetName val="水利维修费率"/>
      <sheetName val="配合比表"/>
      <sheetName val="人工"/>
      <sheetName val="管材价格"/>
      <sheetName val="主要材料限价表"/>
    </sheetNames>
    <sheetDataSet>
      <sheetData sheetId="0"/>
      <sheetData sheetId="1"/>
      <sheetData sheetId="2"/>
      <sheetData sheetId="3">
        <row r="3">
          <cell r="B3" t="str">
            <v>渠道提升改造工程</v>
          </cell>
        </row>
        <row r="34">
          <cell r="B34" t="str">
            <v>渠系建筑物工程</v>
          </cell>
        </row>
        <row r="34">
          <cell r="F34">
            <v>915388.47</v>
          </cell>
        </row>
        <row r="101">
          <cell r="B101" t="str">
            <v>道路工程</v>
          </cell>
        </row>
        <row r="101">
          <cell r="F101">
            <v>1970302.82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zoomScaleSheetLayoutView="60" workbookViewId="0">
      <selection activeCell="P9" sqref="P9"/>
    </sheetView>
  </sheetViews>
  <sheetFormatPr defaultColWidth="9" defaultRowHeight="15.6"/>
  <cols>
    <col min="1" max="1" width="4.18518518518519" style="1" customWidth="1"/>
    <col min="2" max="2" width="15.8888888888889" style="1" customWidth="1"/>
    <col min="3" max="3" width="7.57407407407407" style="1" customWidth="1"/>
    <col min="4" max="4" width="6.88888888888889" style="1" customWidth="1"/>
    <col min="5" max="5" width="6.62962962962963" style="1" customWidth="1"/>
    <col min="6" max="6" width="7.4537037037037" style="1" customWidth="1"/>
    <col min="7" max="7" width="3.37962962962963" style="1" customWidth="1"/>
    <col min="8" max="8" width="6.77777777777778" style="1" customWidth="1"/>
    <col min="9" max="9" width="8.33333333333333" style="1" customWidth="1"/>
    <col min="10" max="10" width="7.18518518518519" style="1" customWidth="1"/>
    <col min="11" max="11" width="6.44444444444444" style="1" customWidth="1"/>
    <col min="12" max="12" width="6.5" style="1" customWidth="1"/>
    <col min="13" max="13" width="12.6296296296296" style="1"/>
    <col min="14" max="16383" width="9" style="1"/>
    <col min="16384" max="16384" width="9" style="2"/>
  </cols>
  <sheetData>
    <row r="1" ht="2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6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7" customHeight="1" spans="1:12">
      <c r="A3" s="6" t="s">
        <v>2</v>
      </c>
      <c r="B3" s="7" t="s">
        <v>3</v>
      </c>
      <c r="C3" s="8" t="s">
        <v>4</v>
      </c>
      <c r="D3" s="9"/>
      <c r="E3" s="9"/>
      <c r="F3" s="10"/>
      <c r="G3" s="8" t="s">
        <v>5</v>
      </c>
      <c r="H3" s="9"/>
      <c r="I3" s="10"/>
      <c r="J3" s="8" t="s">
        <v>6</v>
      </c>
      <c r="K3" s="9"/>
      <c r="L3" s="10"/>
    </row>
    <row r="4" ht="66" customHeight="1" spans="1:12">
      <c r="A4" s="11"/>
      <c r="B4" s="12"/>
      <c r="C4" s="13" t="s">
        <v>7</v>
      </c>
      <c r="D4" s="13" t="s">
        <v>8</v>
      </c>
      <c r="E4" s="13" t="s">
        <v>9</v>
      </c>
      <c r="F4" s="14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</row>
    <row r="5" ht="27" customHeight="1" spans="1:12">
      <c r="A5" s="15" t="s">
        <v>17</v>
      </c>
      <c r="B5" s="16"/>
      <c r="C5" s="17">
        <f>C6+C10+C11</f>
        <v>430.239129</v>
      </c>
      <c r="D5" s="18"/>
      <c r="E5" s="18"/>
      <c r="F5" s="18">
        <f t="shared" ref="F5:F11" si="0">C5</f>
        <v>430.239129</v>
      </c>
      <c r="G5" s="18"/>
      <c r="H5" s="19"/>
      <c r="I5" s="19"/>
      <c r="J5" s="46">
        <f>J6+J10+J11</f>
        <v>0.848393983746441</v>
      </c>
      <c r="K5" s="47">
        <f>K6+K10+K11</f>
        <v>205</v>
      </c>
      <c r="L5" s="46">
        <f>L6+L10+L11</f>
        <v>0.5125</v>
      </c>
    </row>
    <row r="6" ht="23" customHeight="1" spans="1:12">
      <c r="A6" s="20" t="s">
        <v>18</v>
      </c>
      <c r="B6" s="21" t="str">
        <f>[3]建筑概算核!B3</f>
        <v>渠道提升改造工程</v>
      </c>
      <c r="C6" s="17">
        <f>C7+C8+C9</f>
        <v>141.67</v>
      </c>
      <c r="D6" s="22"/>
      <c r="E6" s="22"/>
      <c r="F6" s="22">
        <f t="shared" si="0"/>
        <v>141.67</v>
      </c>
      <c r="G6" s="23" t="s">
        <v>19</v>
      </c>
      <c r="H6" s="24">
        <f>H7+H8+H9</f>
        <v>7935</v>
      </c>
      <c r="I6" s="23"/>
      <c r="J6" s="48">
        <f>F6/F29</f>
        <v>0.279360866029827</v>
      </c>
      <c r="K6" s="49">
        <v>65.1</v>
      </c>
      <c r="L6" s="50">
        <f t="shared" ref="L6:L11" si="1">K6/400</f>
        <v>0.16275</v>
      </c>
    </row>
    <row r="7" ht="23" customHeight="1" spans="1:12">
      <c r="A7" s="25">
        <v>1</v>
      </c>
      <c r="B7" s="26" t="s">
        <v>20</v>
      </c>
      <c r="C7" s="27">
        <v>52.27</v>
      </c>
      <c r="D7" s="22"/>
      <c r="E7" s="22"/>
      <c r="F7" s="23">
        <f t="shared" si="0"/>
        <v>52.27</v>
      </c>
      <c r="G7" s="23" t="s">
        <v>19</v>
      </c>
      <c r="H7" s="24">
        <v>2304</v>
      </c>
      <c r="I7" s="23">
        <v>226.87</v>
      </c>
      <c r="J7" s="51">
        <f>F7/F29</f>
        <v>0.103071874549157</v>
      </c>
      <c r="K7" s="52">
        <v>24</v>
      </c>
      <c r="L7" s="51">
        <f t="shared" si="1"/>
        <v>0.06</v>
      </c>
    </row>
    <row r="8" ht="23" customHeight="1" spans="1:12">
      <c r="A8" s="25">
        <v>2</v>
      </c>
      <c r="B8" s="26" t="s">
        <v>21</v>
      </c>
      <c r="C8" s="27">
        <v>39.76</v>
      </c>
      <c r="D8" s="22"/>
      <c r="E8" s="22"/>
      <c r="F8" s="23">
        <f t="shared" si="0"/>
        <v>39.76</v>
      </c>
      <c r="G8" s="23" t="s">
        <v>19</v>
      </c>
      <c r="H8" s="24">
        <v>2362</v>
      </c>
      <c r="I8" s="23">
        <v>168.33</v>
      </c>
      <c r="J8" s="51">
        <f>F8/F29</f>
        <v>0.0784032472178012</v>
      </c>
      <c r="K8" s="52">
        <v>18.3</v>
      </c>
      <c r="L8" s="51">
        <f t="shared" si="1"/>
        <v>0.04575</v>
      </c>
    </row>
    <row r="9" ht="23" customHeight="1" spans="1:12">
      <c r="A9" s="25">
        <v>3</v>
      </c>
      <c r="B9" s="26" t="s">
        <v>22</v>
      </c>
      <c r="C9" s="27">
        <v>49.64</v>
      </c>
      <c r="D9" s="22"/>
      <c r="E9" s="22"/>
      <c r="F9" s="23">
        <f t="shared" si="0"/>
        <v>49.64</v>
      </c>
      <c r="G9" s="23" t="s">
        <v>19</v>
      </c>
      <c r="H9" s="24">
        <v>3269</v>
      </c>
      <c r="I9" s="23">
        <v>151.85</v>
      </c>
      <c r="J9" s="51">
        <f>F9/F29</f>
        <v>0.0978857442628686</v>
      </c>
      <c r="K9" s="52">
        <v>22.8</v>
      </c>
      <c r="L9" s="51">
        <f t="shared" si="1"/>
        <v>0.057</v>
      </c>
    </row>
    <row r="10" ht="23" customHeight="1" spans="1:12">
      <c r="A10" s="25" t="s">
        <v>23</v>
      </c>
      <c r="B10" s="21" t="str">
        <f>[3]建筑概算核!B34</f>
        <v>渠系建筑物工程</v>
      </c>
      <c r="C10" s="27">
        <f>[3]建筑概算核!F34/10000</f>
        <v>91.538847</v>
      </c>
      <c r="D10" s="22"/>
      <c r="E10" s="22"/>
      <c r="F10" s="22">
        <f t="shared" si="0"/>
        <v>91.538847</v>
      </c>
      <c r="G10" s="23" t="s">
        <v>24</v>
      </c>
      <c r="H10" s="24">
        <v>116</v>
      </c>
      <c r="I10" s="23">
        <v>7891.38</v>
      </c>
      <c r="J10" s="51">
        <f>F10/F29</f>
        <v>0.180506610950037</v>
      </c>
      <c r="K10" s="52">
        <v>52.5</v>
      </c>
      <c r="L10" s="51">
        <f t="shared" si="1"/>
        <v>0.13125</v>
      </c>
    </row>
    <row r="11" ht="23" customHeight="1" spans="1:12">
      <c r="A11" s="25" t="s">
        <v>25</v>
      </c>
      <c r="B11" s="21" t="str">
        <f>[3]建筑概算核!B101</f>
        <v>道路工程</v>
      </c>
      <c r="C11" s="27">
        <f>[3]建筑概算核!F101/10000</f>
        <v>197.030282</v>
      </c>
      <c r="D11" s="22"/>
      <c r="E11" s="22"/>
      <c r="F11" s="22">
        <f t="shared" si="0"/>
        <v>197.030282</v>
      </c>
      <c r="G11" s="23" t="s">
        <v>26</v>
      </c>
      <c r="H11" s="28">
        <v>11476</v>
      </c>
      <c r="I11" s="23">
        <v>171.69</v>
      </c>
      <c r="J11" s="51">
        <f>F11/F29*100%</f>
        <v>0.388526506766577</v>
      </c>
      <c r="K11" s="52">
        <v>87.4</v>
      </c>
      <c r="L11" s="51">
        <f t="shared" si="1"/>
        <v>0.2185</v>
      </c>
    </row>
    <row r="12" ht="29" customHeight="1" spans="1:12">
      <c r="A12" s="15" t="s">
        <v>27</v>
      </c>
      <c r="B12" s="16"/>
      <c r="C12" s="22">
        <v>0</v>
      </c>
      <c r="D12" s="22">
        <v>0</v>
      </c>
      <c r="E12" s="22"/>
      <c r="F12" s="22">
        <v>0</v>
      </c>
      <c r="G12" s="22"/>
      <c r="H12" s="22"/>
      <c r="I12" s="22"/>
      <c r="J12" s="53"/>
      <c r="K12" s="54"/>
      <c r="L12" s="51"/>
    </row>
    <row r="13" ht="28" customHeight="1" spans="1:12">
      <c r="A13" s="15" t="s">
        <v>28</v>
      </c>
      <c r="B13" s="16"/>
      <c r="C13" s="22">
        <v>1.49</v>
      </c>
      <c r="D13" s="22">
        <v>14.9</v>
      </c>
      <c r="E13" s="22"/>
      <c r="F13" s="22">
        <f>C13+D13</f>
        <v>16.39</v>
      </c>
      <c r="G13" s="22"/>
      <c r="H13" s="22"/>
      <c r="I13" s="22"/>
      <c r="J13" s="55"/>
      <c r="K13" s="55"/>
      <c r="L13" s="55"/>
    </row>
    <row r="14" ht="23" customHeight="1" spans="1:12">
      <c r="A14" s="29" t="s">
        <v>29</v>
      </c>
      <c r="B14" s="30"/>
      <c r="C14" s="22">
        <f>C13+C12+C5</f>
        <v>431.729129</v>
      </c>
      <c r="D14" s="22">
        <f>D13</f>
        <v>14.9</v>
      </c>
      <c r="E14" s="22"/>
      <c r="F14" s="22">
        <f>C14+D14</f>
        <v>446.629129</v>
      </c>
      <c r="G14" s="22"/>
      <c r="H14" s="22"/>
      <c r="I14" s="22"/>
      <c r="J14" s="55"/>
      <c r="K14" s="55"/>
      <c r="L14" s="55"/>
    </row>
    <row r="15" ht="23" customHeight="1" spans="1:12">
      <c r="A15" s="15" t="s">
        <v>30</v>
      </c>
      <c r="B15" s="16"/>
      <c r="C15" s="22">
        <v>7.83</v>
      </c>
      <c r="D15" s="22"/>
      <c r="E15" s="23"/>
      <c r="F15" s="22">
        <f>C15</f>
        <v>7.83</v>
      </c>
      <c r="G15" s="22"/>
      <c r="H15" s="22"/>
      <c r="I15" s="22"/>
      <c r="J15" s="55"/>
      <c r="K15" s="55"/>
      <c r="L15" s="55"/>
    </row>
    <row r="16" ht="23" customHeight="1" spans="1:12">
      <c r="A16" s="29" t="s">
        <v>31</v>
      </c>
      <c r="B16" s="30"/>
      <c r="C16" s="22">
        <f>C14+C15</f>
        <v>439.559129</v>
      </c>
      <c r="D16" s="22">
        <f>D14</f>
        <v>14.9</v>
      </c>
      <c r="E16" s="23"/>
      <c r="F16" s="22">
        <f>C16+D16</f>
        <v>454.459129</v>
      </c>
      <c r="G16" s="22"/>
      <c r="H16" s="22"/>
      <c r="I16" s="22"/>
      <c r="J16" s="55"/>
      <c r="K16" s="55"/>
      <c r="L16" s="55"/>
    </row>
    <row r="17" ht="23" customHeight="1" spans="1:12">
      <c r="A17" s="31" t="s">
        <v>32</v>
      </c>
      <c r="B17" s="32"/>
      <c r="C17" s="33"/>
      <c r="D17" s="33"/>
      <c r="E17" s="34">
        <f>E18+E21+E22+E26</f>
        <v>42.719158126</v>
      </c>
      <c r="F17" s="34">
        <f>E17</f>
        <v>42.719158126</v>
      </c>
      <c r="G17" s="34"/>
      <c r="H17" s="34"/>
      <c r="I17" s="34"/>
      <c r="J17" s="56" t="s">
        <v>33</v>
      </c>
      <c r="K17" s="56"/>
      <c r="L17" s="56"/>
    </row>
    <row r="18" ht="23" customHeight="1" spans="1:12">
      <c r="A18" s="35" t="s">
        <v>18</v>
      </c>
      <c r="B18" s="36" t="s">
        <v>34</v>
      </c>
      <c r="C18" s="37"/>
      <c r="D18" s="37"/>
      <c r="E18" s="34">
        <f>E19+E20</f>
        <v>18.17836516</v>
      </c>
      <c r="F18" s="34">
        <f>E18</f>
        <v>18.17836516</v>
      </c>
      <c r="G18" s="38"/>
      <c r="H18" s="38"/>
      <c r="I18" s="38"/>
      <c r="J18" s="51"/>
      <c r="K18" s="57"/>
      <c r="L18" s="58"/>
    </row>
    <row r="19" ht="23" customHeight="1" spans="1:12">
      <c r="A19" s="39">
        <v>1</v>
      </c>
      <c r="B19" s="40" t="s">
        <v>35</v>
      </c>
      <c r="C19" s="37"/>
      <c r="D19" s="37"/>
      <c r="E19" s="38">
        <f>F16*J19</f>
        <v>13.63377387</v>
      </c>
      <c r="F19" s="38">
        <f>E19</f>
        <v>13.63377387</v>
      </c>
      <c r="G19" s="38"/>
      <c r="H19" s="38"/>
      <c r="I19" s="38"/>
      <c r="J19" s="51">
        <v>0.03</v>
      </c>
      <c r="K19" s="57"/>
      <c r="L19" s="58"/>
    </row>
    <row r="20" ht="24" customHeight="1" spans="1:12">
      <c r="A20" s="39">
        <v>2</v>
      </c>
      <c r="B20" s="40" t="s">
        <v>36</v>
      </c>
      <c r="C20" s="37"/>
      <c r="D20" s="37"/>
      <c r="E20" s="38">
        <f>F16*J20</f>
        <v>4.54459129</v>
      </c>
      <c r="F20" s="38">
        <f>E20</f>
        <v>4.54459129</v>
      </c>
      <c r="G20" s="38"/>
      <c r="H20" s="38"/>
      <c r="I20" s="38"/>
      <c r="J20" s="51">
        <v>0.01</v>
      </c>
      <c r="K20" s="57"/>
      <c r="L20" s="58"/>
    </row>
    <row r="21" ht="23" customHeight="1" spans="1:12">
      <c r="A21" s="35" t="s">
        <v>23</v>
      </c>
      <c r="B21" s="36" t="s">
        <v>37</v>
      </c>
      <c r="C21" s="37"/>
      <c r="D21" s="37"/>
      <c r="E21" s="34">
        <f>F16*J21</f>
        <v>5.453509548</v>
      </c>
      <c r="F21" s="34">
        <f t="shared" ref="F21:F26" si="2">E21</f>
        <v>5.453509548</v>
      </c>
      <c r="G21" s="38"/>
      <c r="H21" s="38"/>
      <c r="I21" s="38"/>
      <c r="J21" s="51">
        <v>0.012</v>
      </c>
      <c r="K21" s="57"/>
      <c r="L21" s="58"/>
    </row>
    <row r="22" ht="23" customHeight="1" spans="1:12">
      <c r="A22" s="35" t="s">
        <v>25</v>
      </c>
      <c r="B22" s="36" t="s">
        <v>38</v>
      </c>
      <c r="C22" s="37"/>
      <c r="D22" s="37"/>
      <c r="E22" s="34">
        <f>E23+E24+E25</f>
        <v>7.725805193</v>
      </c>
      <c r="F22" s="34">
        <f t="shared" si="2"/>
        <v>7.725805193</v>
      </c>
      <c r="G22" s="38"/>
      <c r="H22" s="38"/>
      <c r="I22" s="38"/>
      <c r="J22" s="51"/>
      <c r="K22" s="57"/>
      <c r="L22" s="58"/>
    </row>
    <row r="23" ht="23" customHeight="1" spans="1:12">
      <c r="A23" s="39">
        <v>1</v>
      </c>
      <c r="B23" s="40" t="s">
        <v>39</v>
      </c>
      <c r="C23" s="37"/>
      <c r="D23" s="37"/>
      <c r="E23" s="38">
        <f>F16*J23</f>
        <v>1.817836516</v>
      </c>
      <c r="F23" s="38">
        <f t="shared" si="2"/>
        <v>1.817836516</v>
      </c>
      <c r="G23" s="38"/>
      <c r="H23" s="38"/>
      <c r="I23" s="38"/>
      <c r="J23" s="51">
        <v>0.004</v>
      </c>
      <c r="K23" s="57"/>
      <c r="L23" s="58"/>
    </row>
    <row r="24" ht="25" customHeight="1" spans="1:12">
      <c r="A24" s="39">
        <v>2</v>
      </c>
      <c r="B24" s="40" t="s">
        <v>40</v>
      </c>
      <c r="C24" s="37"/>
      <c r="D24" s="37"/>
      <c r="E24" s="38">
        <f>F16*J24</f>
        <v>2.272295645</v>
      </c>
      <c r="F24" s="38">
        <f t="shared" si="2"/>
        <v>2.272295645</v>
      </c>
      <c r="G24" s="38"/>
      <c r="H24" s="38"/>
      <c r="I24" s="38"/>
      <c r="J24" s="51">
        <v>0.005</v>
      </c>
      <c r="K24" s="57"/>
      <c r="L24" s="58"/>
    </row>
    <row r="25" ht="23" customHeight="1" spans="1:12">
      <c r="A25" s="39">
        <v>3</v>
      </c>
      <c r="B25" s="40" t="s">
        <v>41</v>
      </c>
      <c r="C25" s="37"/>
      <c r="D25" s="37"/>
      <c r="E25" s="38">
        <f>F16*J25</f>
        <v>3.635673032</v>
      </c>
      <c r="F25" s="38">
        <f t="shared" si="2"/>
        <v>3.635673032</v>
      </c>
      <c r="G25" s="38"/>
      <c r="H25" s="38"/>
      <c r="I25" s="38"/>
      <c r="J25" s="51">
        <v>0.008</v>
      </c>
      <c r="K25" s="57"/>
      <c r="L25" s="58"/>
    </row>
    <row r="26" ht="23" customHeight="1" spans="1:12">
      <c r="A26" s="35" t="s">
        <v>42</v>
      </c>
      <c r="B26" s="36" t="s">
        <v>43</v>
      </c>
      <c r="C26" s="33"/>
      <c r="D26" s="33"/>
      <c r="E26" s="34">
        <f>F16*J26</f>
        <v>11.361478225</v>
      </c>
      <c r="F26" s="34">
        <f t="shared" si="2"/>
        <v>11.361478225</v>
      </c>
      <c r="G26" s="38"/>
      <c r="H26" s="38"/>
      <c r="I26" s="38"/>
      <c r="J26" s="51">
        <v>0.025</v>
      </c>
      <c r="K26" s="57"/>
      <c r="L26" s="58"/>
    </row>
    <row r="27" ht="23" customHeight="1" spans="1:12">
      <c r="A27" s="29" t="s">
        <v>44</v>
      </c>
      <c r="B27" s="30"/>
      <c r="C27" s="33">
        <f>C16</f>
        <v>439.559129</v>
      </c>
      <c r="D27" s="33">
        <f>D16</f>
        <v>14.9</v>
      </c>
      <c r="E27" s="33">
        <f>E17</f>
        <v>42.719158126</v>
      </c>
      <c r="F27" s="33">
        <f>C27+D27+E27</f>
        <v>497.178287126</v>
      </c>
      <c r="G27" s="33"/>
      <c r="H27" s="33"/>
      <c r="I27" s="33"/>
      <c r="J27" s="51"/>
      <c r="K27" s="57"/>
      <c r="L27" s="58"/>
    </row>
    <row r="28" ht="23" customHeight="1" spans="1:12">
      <c r="A28" s="41" t="s">
        <v>45</v>
      </c>
      <c r="B28" s="42"/>
      <c r="C28" s="33"/>
      <c r="D28" s="33"/>
      <c r="E28" s="33">
        <f>F27*J28</f>
        <v>9.94356574252</v>
      </c>
      <c r="F28" s="33">
        <f>E28</f>
        <v>9.94356574252</v>
      </c>
      <c r="G28" s="33"/>
      <c r="H28" s="33"/>
      <c r="I28" s="33"/>
      <c r="J28" s="59">
        <v>0.02</v>
      </c>
      <c r="K28" s="60"/>
      <c r="L28" s="61"/>
    </row>
    <row r="29" ht="23" customHeight="1" spans="1:12">
      <c r="A29" s="43" t="s">
        <v>46</v>
      </c>
      <c r="B29" s="44"/>
      <c r="C29" s="33">
        <f>C27</f>
        <v>439.559129</v>
      </c>
      <c r="D29" s="33">
        <f>D27</f>
        <v>14.9</v>
      </c>
      <c r="E29" s="33">
        <f>E27+E28</f>
        <v>52.66272386852</v>
      </c>
      <c r="F29" s="45">
        <f>C29+D29+E29</f>
        <v>507.12185286852</v>
      </c>
      <c r="G29" s="45"/>
      <c r="H29" s="45"/>
      <c r="I29" s="45"/>
      <c r="J29" s="62"/>
      <c r="K29" s="63"/>
      <c r="L29" s="64"/>
    </row>
  </sheetData>
  <mergeCells count="30">
    <mergeCell ref="A1:L1"/>
    <mergeCell ref="A2:L2"/>
    <mergeCell ref="C3:F3"/>
    <mergeCell ref="G3:I3"/>
    <mergeCell ref="J3:L3"/>
    <mergeCell ref="A5:B5"/>
    <mergeCell ref="A12:B12"/>
    <mergeCell ref="A13:B13"/>
    <mergeCell ref="A14:B14"/>
    <mergeCell ref="A15:B15"/>
    <mergeCell ref="A16:B16"/>
    <mergeCell ref="A17:B17"/>
    <mergeCell ref="J17:L17"/>
    <mergeCell ref="J18:L18"/>
    <mergeCell ref="J19:L19"/>
    <mergeCell ref="J20:L20"/>
    <mergeCell ref="J21:L21"/>
    <mergeCell ref="J22:L22"/>
    <mergeCell ref="J23:L23"/>
    <mergeCell ref="J24:L24"/>
    <mergeCell ref="J25:L25"/>
    <mergeCell ref="J26:L26"/>
    <mergeCell ref="A27:B27"/>
    <mergeCell ref="J27:L27"/>
    <mergeCell ref="A28:B28"/>
    <mergeCell ref="J28:L28"/>
    <mergeCell ref="A29:B29"/>
    <mergeCell ref="J29:L29"/>
    <mergeCell ref="A3:A4"/>
    <mergeCell ref="B3:B4"/>
  </mergeCells>
  <printOptions horizontalCentered="1"/>
  <pageMargins left="0.314583333333333" right="0.275" top="0.393055555555556" bottom="0.393055555555556" header="0.511805555555556" footer="0.511805555555556"/>
  <pageSetup paperSize="9" fitToHeight="0" orientation="portrait" useFirstPageNumber="1" horizontalDpi="600" vertic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碎花长裙</cp:lastModifiedBy>
  <dcterms:created xsi:type="dcterms:W3CDTF">2023-07-21T01:11:00Z</dcterms:created>
  <dcterms:modified xsi:type="dcterms:W3CDTF">2025-09-09T07:12:01Z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2E0955E322274BA18D08349735561A63_13</vt:lpwstr>
  </property>
  <property fmtid="{D5CDD505-2E9C-101B-9397-08002B2CF9AE}" pid="3" name="KSOProductBuildVer">
    <vt:lpwstr>2052-12.1.0.22529</vt:lpwstr>
  </property>
</Properties>
</file>