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9" activeTab="1"/>
  </bookViews>
  <sheets>
    <sheet name="总概算表" sheetId="1" r:id="rId1"/>
    <sheet name="综合概算表" sheetId="2" r:id="rId2"/>
    <sheet name="可研批复以外部分" sheetId="4" state="hidden" r:id="rId3"/>
    <sheet name="Sheet1" sheetId="3" state="hidden" r:id="rId4"/>
  </sheets>
  <definedNames>
    <definedName name="_xlnm._FilterDatabase" localSheetId="1" hidden="1">综合概算表!$A$7:$J$54</definedName>
    <definedName name="_xlnm.Print_Area" localSheetId="1">综合概算表!$A$1:$K$54</definedName>
    <definedName name="_xlnm.Print_Titles" localSheetId="1">综合概算表!$1:$5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<sst xmlns="http://schemas.openxmlformats.org/spreadsheetml/2006/main" count="190" uniqueCount="102">
  <si>
    <t>总概算表</t>
  </si>
  <si>
    <t>序
号</t>
  </si>
  <si>
    <t>项目名称</t>
  </si>
  <si>
    <t>概算价值（万元）</t>
  </si>
  <si>
    <r>
      <rPr>
        <sz val="12"/>
        <rFont val="宋体"/>
        <charset val="134"/>
      </rPr>
      <t>占投
资额（</t>
    </r>
    <r>
      <rPr>
        <sz val="12"/>
        <rFont val="Times New Roman"/>
        <charset val="134"/>
      </rPr>
      <t>%</t>
    </r>
    <r>
      <rPr>
        <sz val="12"/>
        <rFont val="宋体"/>
        <charset val="134"/>
      </rPr>
      <t>）</t>
    </r>
  </si>
  <si>
    <t>建筑工程</t>
  </si>
  <si>
    <t>设备购置及安装工程</t>
  </si>
  <si>
    <t>其他费用</t>
  </si>
  <si>
    <t>合计</t>
  </si>
  <si>
    <t>一</t>
  </si>
  <si>
    <t>工程费用</t>
  </si>
  <si>
    <t>二</t>
  </si>
  <si>
    <t>三</t>
  </si>
  <si>
    <t>预备费</t>
  </si>
  <si>
    <t>工程审定概算表</t>
  </si>
  <si>
    <t>项目名称：平罗县红崖子政府专职第二消防救援站（气防站）建设项目</t>
  </si>
  <si>
    <r>
      <rPr>
        <sz val="12"/>
        <rFont val="宋体"/>
        <charset val="134"/>
      </rPr>
      <t>序</t>
    </r>
    <r>
      <rPr>
        <sz val="12"/>
        <rFont val="Times New Roman"/>
        <charset val="134"/>
      </rPr>
      <t xml:space="preserve">                      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</si>
  <si>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费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</si>
  <si>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r>
      <rPr>
        <sz val="12"/>
        <rFont val="宋体"/>
        <charset val="134"/>
      </rPr>
      <t>概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算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额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（万元）</t>
    </r>
  </si>
  <si>
    <t>技术经济指标</t>
  </si>
  <si>
    <t>占投
资额  （%）</t>
  </si>
  <si>
    <t>备注</t>
  </si>
  <si>
    <r>
      <rPr>
        <sz val="12"/>
        <rFont val="宋体"/>
        <charset val="134"/>
      </rPr>
      <t>建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筑</t>
    </r>
    <r>
      <rPr>
        <sz val="12"/>
        <rFont val="Times New Roman"/>
        <charset val="134"/>
      </rPr>
      <t xml:space="preserve">                       </t>
    </r>
    <r>
      <rPr>
        <sz val="12"/>
        <rFont val="宋体"/>
        <charset val="134"/>
      </rPr>
      <t>工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程</t>
    </r>
  </si>
  <si>
    <r>
      <rPr>
        <sz val="12"/>
        <rFont val="宋体"/>
        <charset val="134"/>
      </rPr>
      <t>其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他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费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用</t>
    </r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</si>
  <si>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计</t>
    </r>
  </si>
  <si>
    <t>单位</t>
  </si>
  <si>
    <r>
      <rPr>
        <sz val="12"/>
        <color theme="1"/>
        <rFont val="宋体"/>
        <charset val="134"/>
      </rPr>
      <t>数</t>
    </r>
    <r>
      <rPr>
        <sz val="12"/>
        <color indexed="8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量</t>
    </r>
  </si>
  <si>
    <t>单位价值  （元）</t>
  </si>
  <si>
    <t>总投资（一+二+三）</t>
  </si>
  <si>
    <t>执勤综合楼</t>
  </si>
  <si>
    <r>
      <rPr>
        <sz val="12"/>
        <color theme="1"/>
        <rFont val="等线"/>
        <charset val="134"/>
      </rPr>
      <t>m</t>
    </r>
    <r>
      <rPr>
        <vertAlign val="superscript"/>
        <sz val="12"/>
        <color theme="1"/>
        <rFont val="等线"/>
        <charset val="134"/>
      </rPr>
      <t>2</t>
    </r>
  </si>
  <si>
    <t>土建及装饰工程</t>
  </si>
  <si>
    <t>给排水及消防工程</t>
  </si>
  <si>
    <t>采暖及通风工程</t>
  </si>
  <si>
    <t>电气工程（强电）</t>
  </si>
  <si>
    <t>电气工程（弱电）</t>
  </si>
  <si>
    <t>门房</t>
  </si>
  <si>
    <t>充气房及设备用房</t>
  </si>
  <si>
    <t>土建及装饰工程（含地下构筑物）</t>
  </si>
  <si>
    <t>设备（空气源热泵机组）</t>
  </si>
  <si>
    <t>套</t>
  </si>
  <si>
    <t>训练塔</t>
  </si>
  <si>
    <t>训练塔建筑工程</t>
  </si>
  <si>
    <t>室外配套工程</t>
  </si>
  <si>
    <t>给排水外网工程</t>
  </si>
  <si>
    <t>万元</t>
  </si>
  <si>
    <t>电气外网工程</t>
  </si>
  <si>
    <t>供热外网工程</t>
  </si>
  <si>
    <t>室外土建工程</t>
  </si>
  <si>
    <t>绿化</t>
  </si>
  <si>
    <t>场区土方工程（外运）</t>
  </si>
  <si>
    <t>m³</t>
  </si>
  <si>
    <t>护坡</t>
  </si>
  <si>
    <t>泵房</t>
  </si>
  <si>
    <t>座</t>
  </si>
  <si>
    <t>PE100给水管de200</t>
  </si>
  <si>
    <t>m</t>
  </si>
  <si>
    <t>工程其他费用</t>
  </si>
  <si>
    <t>1</t>
  </si>
  <si>
    <t>建设单位管理费</t>
  </si>
  <si>
    <t>财建【2016】504号</t>
  </si>
  <si>
    <t>2</t>
  </si>
  <si>
    <t>建设工程监理费</t>
  </si>
  <si>
    <t>发改【2015】299号</t>
  </si>
  <si>
    <t>3</t>
  </si>
  <si>
    <t>设计费（含可研）</t>
  </si>
  <si>
    <t>合同价</t>
  </si>
  <si>
    <t>4</t>
  </si>
  <si>
    <t>施工图审查费</t>
  </si>
  <si>
    <t>市场价</t>
  </si>
  <si>
    <t>5</t>
  </si>
  <si>
    <t>招标代理费</t>
  </si>
  <si>
    <t>6</t>
  </si>
  <si>
    <t>清单及控制价编制费</t>
  </si>
  <si>
    <t>7</t>
  </si>
  <si>
    <t>专项评价费</t>
  </si>
  <si>
    <t>8</t>
  </si>
  <si>
    <t>水土保持费</t>
  </si>
  <si>
    <t>9</t>
  </si>
  <si>
    <t>BIM 技术服务费</t>
  </si>
  <si>
    <t>宁建（消）发〔2023〕17号</t>
  </si>
  <si>
    <t>10</t>
  </si>
  <si>
    <t>测绘费</t>
  </si>
  <si>
    <t>11</t>
  </si>
  <si>
    <t>勘察费</t>
  </si>
  <si>
    <t>12</t>
  </si>
  <si>
    <t>工程质量检测费</t>
  </si>
  <si>
    <t>银建协发〔2021〕16号</t>
  </si>
  <si>
    <t>13</t>
  </si>
  <si>
    <t>竣工结算审核费</t>
  </si>
  <si>
    <t>14</t>
  </si>
  <si>
    <t>竣工财务决算审查费</t>
  </si>
  <si>
    <t>综 合 概 算 表</t>
  </si>
  <si>
    <t>设备及    工器具</t>
  </si>
  <si>
    <t>安   装       工   程</t>
  </si>
  <si>
    <t>挖方</t>
  </si>
  <si>
    <t>填方</t>
  </si>
  <si>
    <t>弃方</t>
  </si>
  <si>
    <t>污水主管</t>
  </si>
  <si>
    <t>雨水边沟</t>
  </si>
  <si>
    <t>雨水管</t>
  </si>
  <si>
    <t>再生水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</si>
</sst>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);[Red]\(0.0\)"/>
  </numFmts>
  <fonts count="46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等线"/>
      <charset val="134"/>
    </font>
    <font>
      <b/>
      <sz val="12"/>
      <color theme="1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rgb="FF000000"/>
      <name val="SimSun"/>
      <charset val="134"/>
    </font>
    <font>
      <sz val="14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  <font>
      <vertAlign val="superscript"/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2" fontId="14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76" fontId="18" fillId="0" borderId="1" xfId="0" applyNumberFormat="1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10" fontId="18" fillId="0" borderId="1" xfId="3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7" fontId="13" fillId="0" borderId="6" xfId="0" applyNumberFormat="1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Normal" xfId="51"/>
    <cellStyle name="常规 2" xfId="52"/>
  </cellStyles>
  <tableStyles count="0" defaultTableStyle="TableStyleMedium9" defaultPivotStyle="PivotStyleLight16"/>
  <colors>
    <mruColors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189"/>
  <sheetViews>
    <sheetView view="pageBreakPreview" zoomScale="130" zoomScaleNormal="100" workbookViewId="0">
      <selection activeCell="F5" sqref="F5"/>
    </sheetView>
  </sheetViews>
  <sheetFormatPr defaultColWidth="8.75" defaultRowHeight="14.25"/>
  <cols>
    <col min="1" max="1" width="4.125" customWidth="1"/>
    <col min="2" max="2" width="9.875" customWidth="1"/>
    <col min="3" max="6" width="12.625" customWidth="1"/>
    <col min="7" max="7" width="7.5" customWidth="1"/>
    <col min="8" max="22" width="10.75" customWidth="1"/>
    <col min="23" max="196" width="10.375" customWidth="1"/>
  </cols>
  <sheetData>
    <row r="1" ht="18.75" spans="1:196">
      <c r="A1" s="73" t="s">
        <v>0</v>
      </c>
      <c r="B1" s="74"/>
      <c r="C1" s="74"/>
      <c r="D1" s="74"/>
      <c r="E1" s="74"/>
      <c r="F1" s="74"/>
      <c r="G1" s="74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</row>
    <row r="2" ht="16.5" spans="1:196">
      <c r="A2" s="75" t="str">
        <f>综合概算表!A2</f>
        <v>项目名称：平罗县红崖子政府专职第二消防救援站（气防站）建设项目</v>
      </c>
      <c r="B2" s="75"/>
      <c r="C2" s="75"/>
      <c r="D2" s="75"/>
      <c r="E2" s="75"/>
      <c r="F2" s="75"/>
      <c r="G2" s="76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</row>
    <row r="3" ht="27" customHeight="1" spans="1:196">
      <c r="A3" s="77" t="s">
        <v>1</v>
      </c>
      <c r="B3" s="77" t="s">
        <v>2</v>
      </c>
      <c r="C3" s="78" t="s">
        <v>3</v>
      </c>
      <c r="D3" s="79"/>
      <c r="E3" s="79"/>
      <c r="F3" s="79"/>
      <c r="G3" s="77" t="s">
        <v>4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</row>
    <row r="4" ht="36" customHeight="1" spans="1:196">
      <c r="A4" s="79"/>
      <c r="B4" s="79"/>
      <c r="C4" s="79" t="s">
        <v>5</v>
      </c>
      <c r="D4" s="77" t="s">
        <v>6</v>
      </c>
      <c r="E4" s="79" t="s">
        <v>7</v>
      </c>
      <c r="F4" s="79" t="s">
        <v>8</v>
      </c>
      <c r="G4" s="80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</row>
    <row r="5" ht="20.1" customHeight="1" spans="1:196">
      <c r="A5" s="79" t="s">
        <v>9</v>
      </c>
      <c r="B5" s="79" t="s">
        <v>10</v>
      </c>
      <c r="C5" s="81">
        <f>综合概算表!C7</f>
        <v>1247.51</v>
      </c>
      <c r="D5" s="81">
        <f>综合概算表!D6</f>
        <v>402.87</v>
      </c>
      <c r="E5" s="81"/>
      <c r="F5" s="81">
        <f>综合概算表!F7</f>
        <v>1650.38</v>
      </c>
      <c r="G5" s="81">
        <f>综合概算表!J7</f>
        <v>89.4072890815259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</row>
    <row r="6" ht="20.1" customHeight="1" spans="1:196">
      <c r="A6" s="79" t="s">
        <v>11</v>
      </c>
      <c r="B6" s="79" t="s">
        <v>7</v>
      </c>
      <c r="C6" s="81"/>
      <c r="D6" s="81"/>
      <c r="E6" s="81">
        <f>综合概算表!E39</f>
        <v>141.777414</v>
      </c>
      <c r="F6" s="81">
        <f>综合概算表!F39</f>
        <v>141.777414</v>
      </c>
      <c r="G6" s="81">
        <f>综合概算表!J39</f>
        <v>7.68061551808018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</row>
    <row r="7" ht="20.1" customHeight="1" spans="1:196">
      <c r="A7" s="79" t="s">
        <v>12</v>
      </c>
      <c r="B7" s="79" t="s">
        <v>13</v>
      </c>
      <c r="C7" s="81"/>
      <c r="D7" s="81"/>
      <c r="E7" s="81">
        <f>综合概算表!E54</f>
        <v>53.76472242</v>
      </c>
      <c r="F7" s="81">
        <f>综合概算表!F54</f>
        <v>53.76472242</v>
      </c>
      <c r="G7" s="81">
        <f>综合概算表!J54</f>
        <v>2.91263713798818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ht="20.1" customHeight="1" spans="1:196">
      <c r="A8" s="79"/>
      <c r="B8" s="79" t="s">
        <v>8</v>
      </c>
      <c r="C8" s="81">
        <f>C5</f>
        <v>1247.51</v>
      </c>
      <c r="D8" s="81">
        <f>D5</f>
        <v>402.87</v>
      </c>
      <c r="E8" s="81">
        <f>E6+E7+E5-0.01</f>
        <v>195.53213642</v>
      </c>
      <c r="F8" s="81">
        <f>F6+F7+F5</f>
        <v>1845.92213642</v>
      </c>
      <c r="G8" s="82">
        <f>G5+G6+G7</f>
        <v>100.000541737594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</row>
    <row r="9" ht="16.5" spans="1:196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</row>
    <row r="10" ht="16.5" spans="1:196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</row>
    <row r="11" ht="16.5" spans="1:196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</row>
    <row r="12" ht="16.5" spans="1:19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</row>
    <row r="13" ht="16.5" spans="1:196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</row>
    <row r="14" ht="16.5" spans="1:196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</row>
    <row r="15" ht="16.5" spans="1:196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</row>
    <row r="16" ht="16.5" spans="1:196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</row>
    <row r="17" ht="16.5" spans="1:19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</row>
    <row r="18" ht="16.5" spans="1:196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</row>
    <row r="19" ht="16.5" spans="1:196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</row>
    <row r="20" ht="16.5" spans="1:196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</row>
    <row r="21" ht="16.5" spans="1:196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</row>
    <row r="22" ht="16.5" spans="1:196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</row>
    <row r="23" ht="16.5" spans="1:196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</row>
    <row r="24" ht="16.5" spans="1:196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</row>
    <row r="25" ht="16.5" spans="1:196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</row>
    <row r="26" ht="16.5" spans="1:19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</row>
    <row r="27" ht="16.5" spans="1:196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</row>
    <row r="28" ht="16.5" spans="1:196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</row>
    <row r="29" ht="16.5" spans="1:196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</row>
    <row r="30" ht="16.5" spans="1:196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</row>
    <row r="31" ht="16.5" spans="1:196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</row>
    <row r="32" ht="16.5" spans="1:196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</row>
    <row r="33" ht="16.5" spans="1:19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</row>
    <row r="34" ht="16.5" spans="1:196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</row>
    <row r="35" ht="16.5" spans="1:196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</row>
    <row r="36" ht="16.5" spans="1:19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</row>
    <row r="37" ht="16.5" spans="1:196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</row>
    <row r="38" ht="16.5" spans="1:196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</row>
    <row r="39" ht="16.5" spans="1:196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ht="16.5" spans="1:196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</row>
    <row r="41" ht="16.5" spans="1:196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</row>
    <row r="42" ht="16.5" spans="1:196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</row>
    <row r="43" ht="16.5" spans="1:196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</row>
    <row r="44" ht="16.5" spans="1:196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</row>
    <row r="45" ht="16.5" spans="1:196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</row>
    <row r="46" ht="16.5" spans="1:19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</row>
    <row r="47" ht="16.5" spans="1:196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</row>
    <row r="48" ht="16.5" spans="1:196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</row>
    <row r="49" ht="16.5" spans="1:196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</row>
    <row r="50" ht="16.5" spans="1:196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</row>
    <row r="51" ht="16.5" spans="1:196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</row>
    <row r="52" ht="16.5" spans="1:196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</row>
    <row r="53" ht="16.5" spans="1:196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</row>
    <row r="54" ht="16.5" spans="1:196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</row>
    <row r="55" ht="16.5" spans="1:196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</row>
    <row r="56" ht="16.5" spans="1:19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</row>
    <row r="57" ht="16.5" spans="1:196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</row>
    <row r="58" ht="16.5" spans="1:196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</row>
    <row r="59" ht="16.5" spans="1:196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</row>
    <row r="60" ht="16.5" spans="1:196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</row>
    <row r="61" ht="16.5" spans="1:196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</row>
    <row r="62" ht="16.5" spans="1:196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</row>
    <row r="63" ht="16.5" spans="1:196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</row>
    <row r="64" ht="16.5" spans="1:196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</row>
    <row r="65" ht="16.5" spans="1:196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</row>
    <row r="66" ht="16.5" spans="1:19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</row>
    <row r="67" ht="16.5" spans="1:196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</row>
    <row r="68" ht="16.5" spans="1:196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</row>
    <row r="69" ht="16.5" spans="1:196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</row>
    <row r="70" ht="16.5" spans="1:196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</row>
    <row r="71" ht="16.5" spans="1:196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</row>
    <row r="72" ht="16.5" spans="1:196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</row>
    <row r="73" ht="16.5" spans="1:196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</row>
    <row r="74" ht="16.5" spans="1:196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</row>
    <row r="75" ht="16.5" spans="1:196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</row>
    <row r="76" ht="16.5" spans="1:19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</row>
    <row r="77" ht="16.5" spans="1:196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</row>
    <row r="78" ht="16.5" spans="1:196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</row>
    <row r="79" ht="16.5" spans="1:196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</row>
    <row r="80" ht="16.5" spans="1:196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</row>
    <row r="81" ht="16.5" spans="1:196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</row>
    <row r="82" ht="16.5" spans="1:196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</row>
    <row r="83" ht="16.5" spans="1:196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</row>
    <row r="84" ht="16.5" spans="1:196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</row>
    <row r="85" ht="16.5" spans="1:196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</row>
    <row r="86" ht="16.5" spans="1:19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</row>
    <row r="87" ht="16.5" spans="1:196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</row>
    <row r="88" ht="16.5" spans="1:196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</row>
    <row r="89" ht="16.5" spans="1:196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</row>
    <row r="90" ht="16.5" spans="1:196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</row>
    <row r="91" ht="16.5" spans="1:196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</row>
    <row r="92" ht="16.5" spans="1:196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</row>
    <row r="93" ht="16.5" spans="1:196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</row>
    <row r="94" ht="16.5" spans="1:196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</row>
    <row r="95" ht="16.5" spans="1:196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</row>
    <row r="96" ht="16.5" spans="1:1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</row>
    <row r="97" ht="16.5" spans="1:196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</row>
    <row r="98" ht="16.5" spans="1:196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</row>
    <row r="99" ht="16.5" spans="1:196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</row>
    <row r="100" ht="16.5" spans="1:196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</row>
    <row r="101" ht="16.5" spans="1:196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</row>
    <row r="102" ht="16.5" spans="1:196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</row>
    <row r="103" ht="16.5" spans="1:196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</row>
    <row r="104" ht="16.5" spans="1:196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</row>
    <row r="105" ht="16.5" spans="1:196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</row>
    <row r="106" ht="16.5" spans="1:19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</row>
    <row r="107" ht="16.5" spans="1:196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</row>
    <row r="108" ht="16.5" spans="1:196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</row>
    <row r="109" ht="16.5" spans="1:196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</row>
    <row r="110" ht="16.5" spans="1:196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</row>
    <row r="111" ht="16.5" spans="1:196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</row>
    <row r="112" ht="16.5" spans="1:196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</row>
    <row r="113" ht="16.5" spans="1:196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</row>
    <row r="114" ht="16.5" spans="1:196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</row>
    <row r="115" ht="16.5" spans="1:196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</row>
    <row r="116" ht="16.5" spans="1:19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</row>
    <row r="117" ht="16.5" spans="1:196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</row>
    <row r="118" ht="16.5" spans="1:196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</row>
    <row r="119" ht="16.5" spans="1:196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</row>
    <row r="120" ht="16.5" spans="1:196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</row>
    <row r="121" ht="16.5" spans="1:196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</row>
    <row r="122" ht="16.5" spans="1:196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</row>
    <row r="123" ht="16.5" spans="1:196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</row>
    <row r="124" ht="16.5" spans="1:196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</row>
    <row r="125" ht="16.5" spans="1:196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</row>
    <row r="126" ht="16.5" spans="1:19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</row>
    <row r="127" ht="16.5" spans="1:196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</row>
    <row r="128" ht="16.5" spans="1:196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</row>
    <row r="129" ht="16.5" spans="1:196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</row>
    <row r="130" ht="16.5" spans="1:196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</row>
    <row r="131" ht="16.5" spans="1:196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</row>
    <row r="132" ht="16.5" spans="1:196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</row>
    <row r="133" ht="16.5" spans="1:196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</row>
    <row r="134" ht="16.5" spans="1:196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</row>
    <row r="135" ht="16.5" spans="1:196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</row>
    <row r="136" ht="16.5" spans="1:19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</row>
    <row r="137" ht="16.5" spans="1:196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</row>
    <row r="138" ht="16.5" spans="1:196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</row>
    <row r="139" ht="16.5" spans="1:196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</row>
    <row r="140" ht="16.5" spans="1:196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</row>
    <row r="141" ht="16.5" spans="1:196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</row>
    <row r="142" ht="16.5" spans="1:196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</row>
    <row r="143" ht="16.5" spans="1:196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</row>
    <row r="144" ht="16.5" spans="1:196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</row>
    <row r="145" ht="16.5" spans="1:196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</row>
    <row r="146" ht="16.5" spans="1:19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</row>
    <row r="147" ht="16.5" spans="1:196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</row>
    <row r="148" ht="16.5" spans="1:196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</row>
    <row r="149" ht="16.5" spans="1:196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</row>
    <row r="150" ht="16.5" spans="1:196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</row>
    <row r="151" ht="16.5" spans="1:196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</row>
    <row r="152" ht="16.5" spans="1:196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</row>
    <row r="153" ht="16.5" spans="1:196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</row>
    <row r="154" ht="16.5" spans="1:196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</row>
    <row r="155" ht="16.5" spans="1:196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</row>
    <row r="156" ht="16.5" spans="1:19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</row>
    <row r="157" ht="16.5" spans="1:196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</row>
    <row r="158" ht="16.5" spans="1:196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</row>
    <row r="159" ht="16.5" spans="1:196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</row>
    <row r="160" ht="16.5" spans="1:196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</row>
    <row r="161" ht="16.5" spans="1:196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</row>
    <row r="162" ht="16.5" spans="1:196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</row>
    <row r="163" ht="16.5" spans="1:196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</row>
    <row r="164" ht="16.5" spans="1:196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</row>
    <row r="165" ht="16.5" spans="1:196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</row>
    <row r="166" ht="16.5" spans="1:19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</row>
    <row r="167" ht="16.5" spans="1:196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</row>
    <row r="168" ht="16.5" spans="1:196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</row>
    <row r="169" ht="16.5" spans="1:196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</row>
    <row r="170" ht="16.5" spans="1:196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</row>
    <row r="171" ht="16.5" spans="1:196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</row>
    <row r="172" ht="16.5" spans="1:196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</row>
    <row r="173" ht="16.5" spans="1:196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</row>
    <row r="174" ht="16.5" spans="1:196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</row>
    <row r="175" ht="16.5" spans="1:196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</row>
    <row r="176" ht="16.5" spans="1:19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</row>
    <row r="177" ht="16.5" spans="1:196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</row>
    <row r="178" ht="16.5" spans="1:196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</row>
    <row r="179" ht="16.5" spans="1:196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</row>
    <row r="180" ht="16.5" spans="1:196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</row>
    <row r="181" ht="16.5" spans="1:196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</row>
    <row r="182" ht="16.5" spans="1:196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</row>
    <row r="183" ht="16.5" spans="1:196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</row>
    <row r="184" ht="16.5" spans="1:196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</row>
    <row r="185" ht="16.5" spans="1:196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</row>
    <row r="186" ht="16.5" spans="1:19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</row>
    <row r="187" ht="16.5" spans="1:196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</row>
    <row r="188" ht="16.5" spans="1:196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</row>
    <row r="189" ht="16.5" spans="1:196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</row>
  </sheetData>
  <mergeCells count="6">
    <mergeCell ref="A1:G1"/>
    <mergeCell ref="A2:F2"/>
    <mergeCell ref="C3:F3"/>
    <mergeCell ref="A3:A4"/>
    <mergeCell ref="B3:B4"/>
    <mergeCell ref="G3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84"/>
  <sheetViews>
    <sheetView tabSelected="1" view="pageBreakPreview" zoomScale="90" zoomScaleNormal="100" topLeftCell="A22" workbookViewId="0">
      <selection activeCell="A55" sqref="$A55:$XFD55"/>
    </sheetView>
  </sheetViews>
  <sheetFormatPr defaultColWidth="8.75" defaultRowHeight="14.25"/>
  <cols>
    <col min="1" max="1" width="5.41666666666667" customWidth="1"/>
    <col min="2" max="2" width="32.9166666666667" customWidth="1"/>
    <col min="3" max="3" width="10.125" customWidth="1"/>
    <col min="4" max="4" width="18.775" customWidth="1"/>
    <col min="5" max="5" width="10.125" customWidth="1"/>
    <col min="6" max="6" width="13.375" customWidth="1"/>
    <col min="7" max="7" width="5.625" customWidth="1"/>
    <col min="8" max="8" width="10.5" style="4" customWidth="1"/>
    <col min="9" max="9" width="12.375" style="5" customWidth="1"/>
    <col min="10" max="10" width="9.125" style="6" customWidth="1"/>
    <col min="11" max="11" width="11.375" customWidth="1"/>
    <col min="12" max="12" width="8.75" style="6" customWidth="1"/>
    <col min="13" max="18" width="8.75" customWidth="1"/>
  </cols>
  <sheetData>
    <row r="1" ht="44.25" customHeight="1" spans="1:39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="1" customFormat="1" ht="24" customHeight="1" spans="1:39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65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ht="21" customHeight="1" spans="1:11">
      <c r="A3" s="9" t="s">
        <v>16</v>
      </c>
      <c r="B3" s="10" t="s">
        <v>17</v>
      </c>
      <c r="C3" s="10" t="s">
        <v>18</v>
      </c>
      <c r="D3" s="10"/>
      <c r="E3" s="10"/>
      <c r="F3" s="10"/>
      <c r="G3" s="11" t="s">
        <v>19</v>
      </c>
      <c r="H3" s="30"/>
      <c r="I3" s="31"/>
      <c r="J3" s="9" t="s">
        <v>20</v>
      </c>
      <c r="K3" s="32" t="s">
        <v>21</v>
      </c>
    </row>
    <row r="4" ht="21" customHeight="1" spans="1:11">
      <c r="A4" s="9"/>
      <c r="B4" s="10"/>
      <c r="C4" s="9" t="s">
        <v>22</v>
      </c>
      <c r="D4" s="9" t="s">
        <v>6</v>
      </c>
      <c r="E4" s="9" t="s">
        <v>23</v>
      </c>
      <c r="F4" s="9" t="s">
        <v>24</v>
      </c>
      <c r="G4" s="11" t="s">
        <v>25</v>
      </c>
      <c r="H4" s="30" t="s">
        <v>26</v>
      </c>
      <c r="I4" s="33" t="s">
        <v>27</v>
      </c>
      <c r="J4" s="10"/>
      <c r="K4" s="32"/>
    </row>
    <row r="5" ht="21" customHeight="1" spans="1:11">
      <c r="A5" s="9"/>
      <c r="B5" s="10"/>
      <c r="C5" s="9"/>
      <c r="D5" s="9"/>
      <c r="E5" s="9"/>
      <c r="F5" s="9"/>
      <c r="G5" s="11"/>
      <c r="H5" s="30"/>
      <c r="I5" s="33"/>
      <c r="J5" s="10"/>
      <c r="K5" s="32"/>
    </row>
    <row r="6" s="45" customFormat="1" ht="24" customHeight="1" spans="1:12">
      <c r="A6" s="47"/>
      <c r="B6" s="13" t="s">
        <v>28</v>
      </c>
      <c r="C6" s="48">
        <f>C7+C39+C54</f>
        <v>1247.51</v>
      </c>
      <c r="D6" s="48">
        <f>D7+D39+D54</f>
        <v>402.87</v>
      </c>
      <c r="E6" s="48">
        <f>E7+E39+E54</f>
        <v>195.54213642</v>
      </c>
      <c r="F6" s="48">
        <f>F7+F39+F54-0.01</f>
        <v>1845.91213642</v>
      </c>
      <c r="G6" s="15"/>
      <c r="H6" s="34"/>
      <c r="I6" s="48"/>
      <c r="J6" s="14">
        <f>F6/F6*100</f>
        <v>100</v>
      </c>
      <c r="K6" s="15"/>
      <c r="L6" s="39"/>
    </row>
    <row r="7" s="2" customFormat="1" ht="24" customHeight="1" spans="1:12">
      <c r="A7" s="12" t="s">
        <v>9</v>
      </c>
      <c r="B7" s="13" t="s">
        <v>10</v>
      </c>
      <c r="C7" s="14">
        <f>C8+C14+C27+C29+C20</f>
        <v>1247.51</v>
      </c>
      <c r="D7" s="14">
        <f>D8+D14+D27+D29+D20</f>
        <v>402.87</v>
      </c>
      <c r="E7" s="14">
        <f>E8+E14+E27+E29+E20</f>
        <v>0</v>
      </c>
      <c r="F7" s="14">
        <f t="shared" ref="F7:F14" si="0">SUM(C7:E7)</f>
        <v>1650.38</v>
      </c>
      <c r="G7" s="15"/>
      <c r="H7" s="34"/>
      <c r="I7" s="14"/>
      <c r="J7" s="14">
        <f>F7/F6*100</f>
        <v>89.4072890815259</v>
      </c>
      <c r="K7" s="14"/>
      <c r="L7" s="35"/>
    </row>
    <row r="8" s="2" customFormat="1" ht="24" customHeight="1" spans="1:12">
      <c r="A8" s="12">
        <v>1</v>
      </c>
      <c r="B8" s="13" t="s">
        <v>29</v>
      </c>
      <c r="C8" s="14">
        <f>SUM(C9:C13)</f>
        <v>755.33</v>
      </c>
      <c r="D8" s="14">
        <f>SUM(D9:D13)</f>
        <v>220.75</v>
      </c>
      <c r="E8" s="14">
        <f>SUM(E9:E13)</f>
        <v>0</v>
      </c>
      <c r="F8" s="14">
        <f t="shared" si="0"/>
        <v>976.08</v>
      </c>
      <c r="G8" s="19" t="s">
        <v>30</v>
      </c>
      <c r="H8" s="34">
        <v>2950</v>
      </c>
      <c r="I8" s="66">
        <f t="shared" ref="I8:I28" si="1">F8/H8*10000</f>
        <v>3308.74576271186</v>
      </c>
      <c r="J8" s="14"/>
      <c r="K8" s="14"/>
      <c r="L8" s="35"/>
    </row>
    <row r="9" s="2" customFormat="1" ht="24" customHeight="1" spans="1:12">
      <c r="A9" s="16">
        <v>1.1</v>
      </c>
      <c r="B9" s="17" t="s">
        <v>31</v>
      </c>
      <c r="C9" s="18">
        <v>755.33</v>
      </c>
      <c r="D9" s="18"/>
      <c r="E9" s="18"/>
      <c r="F9" s="18">
        <f t="shared" si="0"/>
        <v>755.33</v>
      </c>
      <c r="G9" s="19" t="s">
        <v>30</v>
      </c>
      <c r="H9" s="36">
        <v>2950</v>
      </c>
      <c r="I9" s="18">
        <f t="shared" si="1"/>
        <v>2560.4406779661</v>
      </c>
      <c r="J9" s="18"/>
      <c r="K9" s="18"/>
      <c r="L9" s="35"/>
    </row>
    <row r="10" s="2" customFormat="1" ht="24" customHeight="1" spans="1:12">
      <c r="A10" s="16">
        <v>1.2</v>
      </c>
      <c r="B10" s="17" t="s">
        <v>32</v>
      </c>
      <c r="C10" s="18"/>
      <c r="D10" s="18">
        <v>57.09</v>
      </c>
      <c r="E10" s="18"/>
      <c r="F10" s="18">
        <f t="shared" si="0"/>
        <v>57.09</v>
      </c>
      <c r="G10" s="19" t="s">
        <v>30</v>
      </c>
      <c r="H10" s="36">
        <v>2950</v>
      </c>
      <c r="I10" s="18">
        <f t="shared" si="1"/>
        <v>193.525423728814</v>
      </c>
      <c r="J10" s="18"/>
      <c r="K10" s="18"/>
      <c r="L10" s="35"/>
    </row>
    <row r="11" s="2" customFormat="1" ht="24" customHeight="1" spans="1:12">
      <c r="A11" s="16">
        <v>1.3</v>
      </c>
      <c r="B11" s="17" t="s">
        <v>33</v>
      </c>
      <c r="C11" s="18"/>
      <c r="D11" s="18">
        <v>104.95</v>
      </c>
      <c r="E11" s="18"/>
      <c r="F11" s="49">
        <f t="shared" si="0"/>
        <v>104.95</v>
      </c>
      <c r="G11" s="19" t="s">
        <v>30</v>
      </c>
      <c r="H11" s="36">
        <v>2950</v>
      </c>
      <c r="I11" s="18">
        <f t="shared" si="1"/>
        <v>355.762711864407</v>
      </c>
      <c r="J11" s="18"/>
      <c r="K11" s="18"/>
      <c r="L11" s="35"/>
    </row>
    <row r="12" s="2" customFormat="1" ht="24" customHeight="1" spans="1:12">
      <c r="A12" s="16">
        <v>1.4</v>
      </c>
      <c r="B12" s="17" t="s">
        <v>34</v>
      </c>
      <c r="C12" s="18"/>
      <c r="D12" s="18">
        <v>49.74</v>
      </c>
      <c r="E12" s="18"/>
      <c r="F12" s="49">
        <f t="shared" si="0"/>
        <v>49.74</v>
      </c>
      <c r="G12" s="19" t="s">
        <v>30</v>
      </c>
      <c r="H12" s="36">
        <v>2950</v>
      </c>
      <c r="I12" s="18">
        <f t="shared" si="1"/>
        <v>168.610169491525</v>
      </c>
      <c r="J12" s="18"/>
      <c r="K12" s="18"/>
      <c r="L12" s="35"/>
    </row>
    <row r="13" s="2" customFormat="1" ht="24" customHeight="1" spans="1:12">
      <c r="A13" s="16">
        <v>1.5</v>
      </c>
      <c r="B13" s="17" t="s">
        <v>35</v>
      </c>
      <c r="C13" s="18"/>
      <c r="D13" s="18">
        <v>8.97</v>
      </c>
      <c r="E13" s="18"/>
      <c r="F13" s="49">
        <f t="shared" si="0"/>
        <v>8.97</v>
      </c>
      <c r="G13" s="19" t="s">
        <v>30</v>
      </c>
      <c r="H13" s="36">
        <v>2950</v>
      </c>
      <c r="I13" s="18">
        <f t="shared" si="1"/>
        <v>30.406779661017</v>
      </c>
      <c r="J13" s="18"/>
      <c r="K13" s="18"/>
      <c r="L13" s="35"/>
    </row>
    <row r="14" s="2" customFormat="1" ht="24" customHeight="1" spans="1:12">
      <c r="A14" s="12">
        <v>2</v>
      </c>
      <c r="B14" s="13" t="s">
        <v>36</v>
      </c>
      <c r="C14" s="14">
        <f>SUM(C15:C19)</f>
        <v>8.27</v>
      </c>
      <c r="D14" s="14">
        <f>SUM(D15:D19)</f>
        <v>4.73</v>
      </c>
      <c r="E14" s="14">
        <f>SUM(E15:E19)</f>
        <v>0</v>
      </c>
      <c r="F14" s="14">
        <f t="shared" si="0"/>
        <v>13</v>
      </c>
      <c r="G14" s="19" t="s">
        <v>30</v>
      </c>
      <c r="H14" s="34">
        <v>30</v>
      </c>
      <c r="I14" s="66">
        <f t="shared" si="1"/>
        <v>4333.33333333333</v>
      </c>
      <c r="J14" s="14"/>
      <c r="K14" s="14"/>
      <c r="L14" s="35"/>
    </row>
    <row r="15" s="2" customFormat="1" ht="24" customHeight="1" spans="1:12">
      <c r="A15" s="16">
        <v>2.1</v>
      </c>
      <c r="B15" s="17" t="s">
        <v>31</v>
      </c>
      <c r="C15" s="18">
        <v>8.27</v>
      </c>
      <c r="D15" s="18"/>
      <c r="E15" s="18"/>
      <c r="F15" s="18">
        <f t="shared" ref="F15:F26" si="2">SUM(C15:E15)</f>
        <v>8.27</v>
      </c>
      <c r="G15" s="19" t="s">
        <v>30</v>
      </c>
      <c r="H15" s="36">
        <v>30</v>
      </c>
      <c r="I15" s="18">
        <f t="shared" si="1"/>
        <v>2756.66666666667</v>
      </c>
      <c r="J15" s="18"/>
      <c r="K15" s="18"/>
      <c r="L15" s="35"/>
    </row>
    <row r="16" s="2" customFormat="1" ht="24" customHeight="1" spans="1:12">
      <c r="A16" s="16">
        <v>2.1</v>
      </c>
      <c r="B16" s="17" t="s">
        <v>32</v>
      </c>
      <c r="C16" s="18"/>
      <c r="D16" s="18">
        <f>1.12</f>
        <v>1.12</v>
      </c>
      <c r="E16" s="18"/>
      <c r="F16" s="18">
        <f t="shared" si="2"/>
        <v>1.12</v>
      </c>
      <c r="G16" s="19" t="s">
        <v>30</v>
      </c>
      <c r="H16" s="36">
        <v>30</v>
      </c>
      <c r="I16" s="18">
        <f t="shared" si="1"/>
        <v>373.333333333333</v>
      </c>
      <c r="J16" s="18"/>
      <c r="K16" s="18"/>
      <c r="L16" s="35"/>
    </row>
    <row r="17" s="2" customFormat="1" ht="24" customHeight="1" spans="1:12">
      <c r="A17" s="16">
        <v>2.3</v>
      </c>
      <c r="B17" s="17" t="s">
        <v>33</v>
      </c>
      <c r="C17" s="18"/>
      <c r="D17" s="18">
        <v>2.1</v>
      </c>
      <c r="E17" s="18"/>
      <c r="F17" s="18">
        <f t="shared" si="2"/>
        <v>2.1</v>
      </c>
      <c r="G17" s="19" t="s">
        <v>30</v>
      </c>
      <c r="H17" s="36">
        <v>30</v>
      </c>
      <c r="I17" s="18">
        <f t="shared" si="1"/>
        <v>700</v>
      </c>
      <c r="J17" s="18"/>
      <c r="K17" s="18"/>
      <c r="L17" s="35"/>
    </row>
    <row r="18" s="2" customFormat="1" ht="24" customHeight="1" spans="1:12">
      <c r="A18" s="16">
        <v>2.4</v>
      </c>
      <c r="B18" s="17" t="s">
        <v>34</v>
      </c>
      <c r="C18" s="18"/>
      <c r="D18" s="18">
        <v>0.92</v>
      </c>
      <c r="E18" s="18"/>
      <c r="F18" s="18">
        <f t="shared" si="2"/>
        <v>0.92</v>
      </c>
      <c r="G18" s="19" t="s">
        <v>30</v>
      </c>
      <c r="H18" s="36">
        <v>30</v>
      </c>
      <c r="I18" s="18">
        <f t="shared" si="1"/>
        <v>306.666666666667</v>
      </c>
      <c r="J18" s="18"/>
      <c r="K18" s="18"/>
      <c r="L18" s="35"/>
    </row>
    <row r="19" s="2" customFormat="1" ht="24" customHeight="1" spans="1:12">
      <c r="A19" s="16">
        <v>2.5</v>
      </c>
      <c r="B19" s="17" t="s">
        <v>35</v>
      </c>
      <c r="C19" s="18"/>
      <c r="D19" s="18">
        <v>0.59</v>
      </c>
      <c r="E19" s="18"/>
      <c r="F19" s="18">
        <f t="shared" si="2"/>
        <v>0.59</v>
      </c>
      <c r="G19" s="19" t="s">
        <v>30</v>
      </c>
      <c r="H19" s="36">
        <v>30</v>
      </c>
      <c r="I19" s="18">
        <f t="shared" si="1"/>
        <v>196.666666666667</v>
      </c>
      <c r="J19" s="18"/>
      <c r="K19" s="18"/>
      <c r="L19" s="35"/>
    </row>
    <row r="20" s="2" customFormat="1" ht="24" customHeight="1" spans="1:12">
      <c r="A20" s="12">
        <v>3</v>
      </c>
      <c r="B20" s="13" t="s">
        <v>37</v>
      </c>
      <c r="C20" s="14">
        <f>SUM(C21:C26)</f>
        <v>177.69</v>
      </c>
      <c r="D20" s="14">
        <f>SUM(D21:D26)</f>
        <v>64.32</v>
      </c>
      <c r="E20" s="14">
        <f>SUM(E21:E26)</f>
        <v>0</v>
      </c>
      <c r="F20" s="14">
        <f t="shared" si="2"/>
        <v>242.01</v>
      </c>
      <c r="G20" s="19" t="s">
        <v>30</v>
      </c>
      <c r="H20" s="34">
        <v>420</v>
      </c>
      <c r="I20" s="66">
        <f t="shared" si="1"/>
        <v>5762.14285714286</v>
      </c>
      <c r="J20" s="14"/>
      <c r="K20" s="14"/>
      <c r="L20" s="35"/>
    </row>
    <row r="21" s="2" customFormat="1" ht="24" customHeight="1" spans="1:12">
      <c r="A21" s="16">
        <v>3.1</v>
      </c>
      <c r="B21" s="17" t="s">
        <v>38</v>
      </c>
      <c r="C21" s="18">
        <v>177.69</v>
      </c>
      <c r="D21" s="18"/>
      <c r="E21" s="18"/>
      <c r="F21" s="18">
        <f t="shared" si="2"/>
        <v>177.69</v>
      </c>
      <c r="G21" s="19" t="s">
        <v>30</v>
      </c>
      <c r="H21" s="36">
        <v>420</v>
      </c>
      <c r="I21" s="18">
        <f t="shared" si="1"/>
        <v>4230.71428571429</v>
      </c>
      <c r="J21" s="18"/>
      <c r="K21" s="18"/>
      <c r="L21" s="35"/>
    </row>
    <row r="22" s="2" customFormat="1" ht="24" customHeight="1" spans="1:12">
      <c r="A22" s="16">
        <v>3.2</v>
      </c>
      <c r="B22" s="17" t="s">
        <v>32</v>
      </c>
      <c r="C22" s="18"/>
      <c r="D22" s="18">
        <v>3.55</v>
      </c>
      <c r="E22" s="18"/>
      <c r="F22" s="18">
        <f t="shared" si="2"/>
        <v>3.55</v>
      </c>
      <c r="G22" s="19" t="s">
        <v>30</v>
      </c>
      <c r="H22" s="36">
        <v>420</v>
      </c>
      <c r="I22" s="18">
        <f t="shared" si="1"/>
        <v>84.5238095238095</v>
      </c>
      <c r="J22" s="18"/>
      <c r="K22" s="18"/>
      <c r="L22" s="35"/>
    </row>
    <row r="23" s="2" customFormat="1" ht="24" customHeight="1" spans="1:12">
      <c r="A23" s="16">
        <v>3.3</v>
      </c>
      <c r="B23" s="50" t="s">
        <v>33</v>
      </c>
      <c r="C23" s="18"/>
      <c r="D23" s="18">
        <v>1.27</v>
      </c>
      <c r="E23" s="18"/>
      <c r="F23" s="18">
        <f t="shared" si="2"/>
        <v>1.27</v>
      </c>
      <c r="G23" s="19" t="s">
        <v>30</v>
      </c>
      <c r="H23" s="36">
        <v>420</v>
      </c>
      <c r="I23" s="18">
        <f t="shared" si="1"/>
        <v>30.2380952380952</v>
      </c>
      <c r="J23" s="18"/>
      <c r="K23" s="18"/>
      <c r="L23" s="35"/>
    </row>
    <row r="24" s="2" customFormat="1" ht="24" customHeight="1" spans="1:12">
      <c r="A24" s="16">
        <v>3.4</v>
      </c>
      <c r="B24" s="50" t="s">
        <v>34</v>
      </c>
      <c r="C24" s="18"/>
      <c r="D24" s="18">
        <v>8</v>
      </c>
      <c r="E24" s="18"/>
      <c r="F24" s="18">
        <f t="shared" si="2"/>
        <v>8</v>
      </c>
      <c r="G24" s="19" t="s">
        <v>30</v>
      </c>
      <c r="H24" s="36">
        <v>420</v>
      </c>
      <c r="I24" s="18">
        <f t="shared" si="1"/>
        <v>190.47619047619</v>
      </c>
      <c r="J24" s="18"/>
      <c r="K24" s="18"/>
      <c r="L24" s="35"/>
    </row>
    <row r="25" s="2" customFormat="1" ht="24" customHeight="1" spans="1:12">
      <c r="A25" s="16">
        <v>3.5</v>
      </c>
      <c r="B25" s="50" t="s">
        <v>35</v>
      </c>
      <c r="C25" s="18"/>
      <c r="D25" s="18">
        <v>2.5</v>
      </c>
      <c r="E25" s="18"/>
      <c r="F25" s="18">
        <f t="shared" si="2"/>
        <v>2.5</v>
      </c>
      <c r="G25" s="19" t="s">
        <v>30</v>
      </c>
      <c r="H25" s="36">
        <v>420</v>
      </c>
      <c r="I25" s="18">
        <f t="shared" si="1"/>
        <v>59.5238095238095</v>
      </c>
      <c r="J25" s="18"/>
      <c r="K25" s="18"/>
      <c r="L25" s="35"/>
    </row>
    <row r="26" s="2" customFormat="1" ht="24" customHeight="1" spans="1:12">
      <c r="A26" s="16">
        <v>3.6</v>
      </c>
      <c r="B26" s="17" t="s">
        <v>39</v>
      </c>
      <c r="C26" s="18"/>
      <c r="D26" s="18">
        <v>49</v>
      </c>
      <c r="E26" s="18"/>
      <c r="F26" s="18">
        <f t="shared" si="2"/>
        <v>49</v>
      </c>
      <c r="G26" s="19" t="s">
        <v>40</v>
      </c>
      <c r="H26" s="36">
        <v>1</v>
      </c>
      <c r="I26" s="18">
        <f t="shared" si="1"/>
        <v>490000</v>
      </c>
      <c r="J26" s="18"/>
      <c r="K26" s="18"/>
      <c r="L26" s="35"/>
    </row>
    <row r="27" s="2" customFormat="1" ht="24" customHeight="1" spans="1:12">
      <c r="A27" s="12">
        <v>4</v>
      </c>
      <c r="B27" s="13" t="s">
        <v>41</v>
      </c>
      <c r="C27" s="14">
        <f>SUM(C28:C28)</f>
        <v>77.28</v>
      </c>
      <c r="D27" s="14">
        <f>SUM(D28:D28)</f>
        <v>0</v>
      </c>
      <c r="E27" s="14">
        <f>SUM(E28:E28)</f>
        <v>0</v>
      </c>
      <c r="F27" s="14">
        <f t="shared" ref="F27:F38" si="3">SUM(C27:E27)</f>
        <v>77.28</v>
      </c>
      <c r="G27" s="19" t="s">
        <v>30</v>
      </c>
      <c r="H27" s="34">
        <v>350</v>
      </c>
      <c r="I27" s="67">
        <f t="shared" si="1"/>
        <v>2208</v>
      </c>
      <c r="J27" s="14"/>
      <c r="K27" s="14"/>
      <c r="L27" s="35"/>
    </row>
    <row r="28" s="2" customFormat="1" ht="24" customHeight="1" spans="1:12">
      <c r="A28" s="16">
        <v>4.1</v>
      </c>
      <c r="B28" s="17" t="s">
        <v>42</v>
      </c>
      <c r="C28" s="18">
        <v>77.28</v>
      </c>
      <c r="D28" s="18"/>
      <c r="E28" s="18"/>
      <c r="F28" s="18">
        <f t="shared" si="3"/>
        <v>77.28</v>
      </c>
      <c r="G28" s="19" t="s">
        <v>30</v>
      </c>
      <c r="H28" s="36">
        <v>350</v>
      </c>
      <c r="I28" s="18">
        <f t="shared" si="1"/>
        <v>2208</v>
      </c>
      <c r="J28" s="18"/>
      <c r="K28" s="18"/>
      <c r="L28" s="35"/>
    </row>
    <row r="29" s="2" customFormat="1" ht="24" customHeight="1" spans="1:12">
      <c r="A29" s="12">
        <v>5</v>
      </c>
      <c r="B29" s="13" t="s">
        <v>43</v>
      </c>
      <c r="C29" s="14">
        <f>SUM(C30:C38)</f>
        <v>228.94</v>
      </c>
      <c r="D29" s="14">
        <f>SUM(D30:D38)</f>
        <v>113.07</v>
      </c>
      <c r="E29" s="14">
        <f>SUM(E30:E38)</f>
        <v>0</v>
      </c>
      <c r="F29" s="14">
        <f t="shared" si="3"/>
        <v>342.01</v>
      </c>
      <c r="G29" s="19" t="s">
        <v>30</v>
      </c>
      <c r="H29" s="34"/>
      <c r="I29" s="66"/>
      <c r="J29" s="14"/>
      <c r="K29" s="14"/>
      <c r="L29" s="35"/>
    </row>
    <row r="30" s="2" customFormat="1" ht="24" customHeight="1" spans="1:12">
      <c r="A30" s="16">
        <v>5.1</v>
      </c>
      <c r="B30" s="17" t="s">
        <v>44</v>
      </c>
      <c r="C30" s="18"/>
      <c r="D30" s="18">
        <v>18.44</v>
      </c>
      <c r="E30" s="18"/>
      <c r="F30" s="18">
        <f t="shared" si="3"/>
        <v>18.44</v>
      </c>
      <c r="G30" s="19" t="s">
        <v>45</v>
      </c>
      <c r="H30" s="36"/>
      <c r="I30" s="18">
        <f>F30*10000</f>
        <v>184400</v>
      </c>
      <c r="J30" s="18"/>
      <c r="K30" s="18"/>
      <c r="L30" s="35"/>
    </row>
    <row r="31" s="2" customFormat="1" ht="24" customHeight="1" spans="1:12">
      <c r="A31" s="16">
        <v>5.2</v>
      </c>
      <c r="B31" s="17" t="s">
        <v>46</v>
      </c>
      <c r="C31" s="18"/>
      <c r="D31" s="18">
        <v>69.63</v>
      </c>
      <c r="E31" s="18"/>
      <c r="F31" s="18">
        <f t="shared" si="3"/>
        <v>69.63</v>
      </c>
      <c r="G31" s="19" t="s">
        <v>45</v>
      </c>
      <c r="H31" s="36"/>
      <c r="I31" s="18">
        <f>F31*10000</f>
        <v>696300</v>
      </c>
      <c r="J31" s="18"/>
      <c r="K31" s="18"/>
      <c r="L31" s="35"/>
    </row>
    <row r="32" s="2" customFormat="1" ht="24" customHeight="1" spans="1:12">
      <c r="A32" s="16">
        <v>5.3</v>
      </c>
      <c r="B32" s="17" t="s">
        <v>47</v>
      </c>
      <c r="C32" s="18"/>
      <c r="D32" s="18">
        <v>15</v>
      </c>
      <c r="E32" s="18"/>
      <c r="F32" s="18">
        <f t="shared" si="3"/>
        <v>15</v>
      </c>
      <c r="G32" s="19" t="s">
        <v>45</v>
      </c>
      <c r="H32" s="36"/>
      <c r="I32" s="18">
        <f>F32*10000</f>
        <v>150000</v>
      </c>
      <c r="J32" s="18"/>
      <c r="K32" s="18"/>
      <c r="L32" s="35"/>
    </row>
    <row r="33" s="2" customFormat="1" ht="24" customHeight="1" spans="1:12">
      <c r="A33" s="16">
        <v>5.4</v>
      </c>
      <c r="B33" s="17" t="s">
        <v>48</v>
      </c>
      <c r="C33" s="18">
        <v>117.72</v>
      </c>
      <c r="D33" s="18"/>
      <c r="E33" s="18"/>
      <c r="F33" s="18">
        <f t="shared" si="3"/>
        <v>117.72</v>
      </c>
      <c r="G33" s="19" t="s">
        <v>45</v>
      </c>
      <c r="H33" s="36"/>
      <c r="I33" s="18">
        <f>F33*10000</f>
        <v>1177200</v>
      </c>
      <c r="J33" s="18"/>
      <c r="K33" s="18"/>
      <c r="L33" s="35"/>
    </row>
    <row r="34" s="2" customFormat="1" ht="24" customHeight="1" spans="1:12">
      <c r="A34" s="16">
        <v>5.5</v>
      </c>
      <c r="B34" s="17" t="s">
        <v>49</v>
      </c>
      <c r="C34" s="18">
        <v>7.5</v>
      </c>
      <c r="D34" s="18"/>
      <c r="E34" s="18"/>
      <c r="F34" s="18">
        <f t="shared" si="3"/>
        <v>7.5</v>
      </c>
      <c r="G34" s="19" t="s">
        <v>30</v>
      </c>
      <c r="H34" s="36">
        <v>864</v>
      </c>
      <c r="I34" s="18">
        <f>F34/H34*10000</f>
        <v>86.8055555555556</v>
      </c>
      <c r="J34" s="18"/>
      <c r="K34" s="18"/>
      <c r="L34" s="35"/>
    </row>
    <row r="35" s="2" customFormat="1" ht="24" customHeight="1" spans="1:12">
      <c r="A35" s="16">
        <v>5.6</v>
      </c>
      <c r="B35" s="17" t="s">
        <v>50</v>
      </c>
      <c r="C35" s="18">
        <v>61.55</v>
      </c>
      <c r="D35" s="18"/>
      <c r="E35" s="18"/>
      <c r="F35" s="18">
        <f t="shared" si="3"/>
        <v>61.55</v>
      </c>
      <c r="G35" s="19" t="s">
        <v>51</v>
      </c>
      <c r="H35" s="36">
        <v>35000</v>
      </c>
      <c r="I35" s="18">
        <f>F35/H35*10000</f>
        <v>17.5857142857143</v>
      </c>
      <c r="J35" s="18"/>
      <c r="K35" s="18"/>
      <c r="L35" s="35"/>
    </row>
    <row r="36" s="2" customFormat="1" ht="24" customHeight="1" spans="1:12">
      <c r="A36" s="16">
        <v>5.7</v>
      </c>
      <c r="B36" s="17" t="s">
        <v>52</v>
      </c>
      <c r="C36" s="18">
        <v>35.17</v>
      </c>
      <c r="D36" s="18"/>
      <c r="E36" s="18"/>
      <c r="F36" s="18">
        <f t="shared" si="3"/>
        <v>35.17</v>
      </c>
      <c r="G36" s="19" t="s">
        <v>30</v>
      </c>
      <c r="H36" s="36">
        <v>2500</v>
      </c>
      <c r="I36" s="18">
        <f>F36/H36*10000</f>
        <v>140.68</v>
      </c>
      <c r="J36" s="18"/>
      <c r="K36" s="18"/>
      <c r="L36" s="35"/>
    </row>
    <row r="37" s="2" customFormat="1" ht="24" customHeight="1" spans="1:12">
      <c r="A37" s="16">
        <v>5.8</v>
      </c>
      <c r="B37" s="17" t="s">
        <v>53</v>
      </c>
      <c r="C37" s="18">
        <v>7</v>
      </c>
      <c r="D37" s="18"/>
      <c r="E37" s="18"/>
      <c r="F37" s="18">
        <f t="shared" si="3"/>
        <v>7</v>
      </c>
      <c r="G37" s="19" t="s">
        <v>54</v>
      </c>
      <c r="H37" s="36">
        <v>1</v>
      </c>
      <c r="I37" s="18">
        <f>F37/H37*10000</f>
        <v>70000</v>
      </c>
      <c r="J37" s="18"/>
      <c r="K37" s="18"/>
      <c r="L37" s="35"/>
    </row>
    <row r="38" s="2" customFormat="1" ht="24" customHeight="1" spans="1:12">
      <c r="A38" s="16">
        <v>5.9</v>
      </c>
      <c r="B38" s="17" t="s">
        <v>55</v>
      </c>
      <c r="C38" s="18"/>
      <c r="D38" s="18">
        <v>10</v>
      </c>
      <c r="E38" s="18"/>
      <c r="F38" s="18">
        <f t="shared" si="3"/>
        <v>10</v>
      </c>
      <c r="G38" s="19" t="s">
        <v>56</v>
      </c>
      <c r="H38" s="36">
        <v>800</v>
      </c>
      <c r="I38" s="18">
        <v>125</v>
      </c>
      <c r="J38" s="18"/>
      <c r="K38" s="18"/>
      <c r="L38" s="35"/>
    </row>
    <row r="39" s="2" customFormat="1" ht="18" customHeight="1" spans="1:12">
      <c r="A39" s="20" t="s">
        <v>11</v>
      </c>
      <c r="B39" s="21" t="s">
        <v>57</v>
      </c>
      <c r="C39" s="22"/>
      <c r="D39" s="22"/>
      <c r="E39" s="22">
        <f>SUM(E40:E53)</f>
        <v>141.777414</v>
      </c>
      <c r="F39" s="22">
        <f t="shared" ref="F39:F53" si="4">E39</f>
        <v>141.777414</v>
      </c>
      <c r="G39" s="51"/>
      <c r="H39" s="52"/>
      <c r="I39" s="68"/>
      <c r="J39" s="22">
        <f>F39/F6*100</f>
        <v>7.68061551808018</v>
      </c>
      <c r="K39" s="68"/>
      <c r="L39" s="35"/>
    </row>
    <row r="40" s="46" customFormat="1" ht="27" customHeight="1" spans="1:11">
      <c r="A40" s="53" t="s">
        <v>58</v>
      </c>
      <c r="B40" s="54" t="s">
        <v>59</v>
      </c>
      <c r="C40" s="55" t="s">
        <v>60</v>
      </c>
      <c r="D40" s="56"/>
      <c r="E40" s="57">
        <f>H40*0.0035</f>
        <v>5.77633</v>
      </c>
      <c r="F40" s="57">
        <f t="shared" si="4"/>
        <v>5.77633</v>
      </c>
      <c r="G40" s="54" t="s">
        <v>45</v>
      </c>
      <c r="H40" s="57">
        <f>F7</f>
        <v>1650.38</v>
      </c>
      <c r="I40" s="69">
        <f>F40/H40</f>
        <v>0.0035</v>
      </c>
      <c r="J40" s="54"/>
      <c r="K40" s="54"/>
    </row>
    <row r="41" s="46" customFormat="1" ht="27" customHeight="1" spans="1:11">
      <c r="A41" s="53" t="s">
        <v>61</v>
      </c>
      <c r="B41" s="54" t="s">
        <v>62</v>
      </c>
      <c r="C41" s="55" t="s">
        <v>63</v>
      </c>
      <c r="D41" s="56"/>
      <c r="E41" s="57">
        <f>H41*I41</f>
        <v>24.7557</v>
      </c>
      <c r="F41" s="57">
        <f t="shared" si="4"/>
        <v>24.7557</v>
      </c>
      <c r="G41" s="54" t="s">
        <v>45</v>
      </c>
      <c r="H41" s="57">
        <f>F7</f>
        <v>1650.38</v>
      </c>
      <c r="I41" s="69">
        <v>0.015</v>
      </c>
      <c r="J41" s="54"/>
      <c r="K41" s="54"/>
    </row>
    <row r="42" s="46" customFormat="1" ht="27" customHeight="1" spans="1:11">
      <c r="A42" s="53" t="s">
        <v>64</v>
      </c>
      <c r="B42" s="54" t="s">
        <v>65</v>
      </c>
      <c r="C42" s="55" t="s">
        <v>66</v>
      </c>
      <c r="D42" s="56"/>
      <c r="E42" s="57">
        <f>H42*I42</f>
        <v>34.65798</v>
      </c>
      <c r="F42" s="57">
        <f t="shared" si="4"/>
        <v>34.65798</v>
      </c>
      <c r="G42" s="54" t="s">
        <v>45</v>
      </c>
      <c r="H42" s="57">
        <f>F7</f>
        <v>1650.38</v>
      </c>
      <c r="I42" s="69">
        <v>0.021</v>
      </c>
      <c r="J42" s="54"/>
      <c r="K42" s="54"/>
    </row>
    <row r="43" s="46" customFormat="1" ht="27" customHeight="1" spans="1:11">
      <c r="A43" s="53" t="s">
        <v>67</v>
      </c>
      <c r="B43" s="54" t="s">
        <v>68</v>
      </c>
      <c r="C43" s="55" t="s">
        <v>69</v>
      </c>
      <c r="D43" s="56"/>
      <c r="E43" s="57">
        <v>1</v>
      </c>
      <c r="F43" s="57">
        <f t="shared" si="4"/>
        <v>1</v>
      </c>
      <c r="G43" s="54" t="s">
        <v>45</v>
      </c>
      <c r="H43" s="57">
        <f>F42</f>
        <v>34.65798</v>
      </c>
      <c r="I43" s="69">
        <f>F43/H43</f>
        <v>0.0288533838382964</v>
      </c>
      <c r="J43" s="54"/>
      <c r="K43" s="54"/>
    </row>
    <row r="44" s="46" customFormat="1" ht="27" customHeight="1" spans="1:11">
      <c r="A44" s="53" t="s">
        <v>70</v>
      </c>
      <c r="B44" s="58" t="s">
        <v>71</v>
      </c>
      <c r="C44" s="55" t="s">
        <v>69</v>
      </c>
      <c r="D44" s="56"/>
      <c r="E44" s="57">
        <f t="shared" ref="E44:E54" si="5">H44*I44</f>
        <v>6.931596</v>
      </c>
      <c r="F44" s="57">
        <f t="shared" si="4"/>
        <v>6.931596</v>
      </c>
      <c r="G44" s="54" t="s">
        <v>45</v>
      </c>
      <c r="H44" s="57">
        <f>F7</f>
        <v>1650.38</v>
      </c>
      <c r="I44" s="69">
        <v>0.0042</v>
      </c>
      <c r="J44" s="54"/>
      <c r="K44" s="54"/>
    </row>
    <row r="45" s="46" customFormat="1" ht="27" customHeight="1" spans="1:11">
      <c r="A45" s="53" t="s">
        <v>72</v>
      </c>
      <c r="B45" s="58" t="s">
        <v>73</v>
      </c>
      <c r="C45" s="55" t="s">
        <v>63</v>
      </c>
      <c r="D45" s="56"/>
      <c r="E45" s="57">
        <f t="shared" si="5"/>
        <v>7.096634</v>
      </c>
      <c r="F45" s="57">
        <f t="shared" si="4"/>
        <v>7.096634</v>
      </c>
      <c r="G45" s="54" t="s">
        <v>45</v>
      </c>
      <c r="H45" s="57">
        <f>F7</f>
        <v>1650.38</v>
      </c>
      <c r="I45" s="69">
        <v>0.0043</v>
      </c>
      <c r="J45" s="54"/>
      <c r="K45" s="54"/>
    </row>
    <row r="46" s="46" customFormat="1" ht="27" customHeight="1" spans="1:11">
      <c r="A46" s="53" t="s">
        <v>74</v>
      </c>
      <c r="B46" s="54" t="s">
        <v>75</v>
      </c>
      <c r="C46" s="55" t="s">
        <v>69</v>
      </c>
      <c r="D46" s="56"/>
      <c r="E46" s="57">
        <f t="shared" si="5"/>
        <v>4.95114</v>
      </c>
      <c r="F46" s="57">
        <f t="shared" si="4"/>
        <v>4.95114</v>
      </c>
      <c r="G46" s="54" t="s">
        <v>45</v>
      </c>
      <c r="H46" s="57">
        <f>F7</f>
        <v>1650.38</v>
      </c>
      <c r="I46" s="69">
        <v>0.003</v>
      </c>
      <c r="J46" s="54"/>
      <c r="K46" s="54"/>
    </row>
    <row r="47" s="46" customFormat="1" ht="27" customHeight="1" spans="1:11">
      <c r="A47" s="53" t="s">
        <v>76</v>
      </c>
      <c r="B47" s="54" t="s">
        <v>77</v>
      </c>
      <c r="C47" s="55" t="s">
        <v>69</v>
      </c>
      <c r="D47" s="56"/>
      <c r="E47" s="57">
        <f t="shared" si="5"/>
        <v>9.90228</v>
      </c>
      <c r="F47" s="57">
        <f t="shared" si="4"/>
        <v>9.90228</v>
      </c>
      <c r="G47" s="54" t="s">
        <v>45</v>
      </c>
      <c r="H47" s="57">
        <f>F7</f>
        <v>1650.38</v>
      </c>
      <c r="I47" s="69">
        <v>0.006</v>
      </c>
      <c r="J47" s="54"/>
      <c r="K47" s="54"/>
    </row>
    <row r="48" s="46" customFormat="1" ht="27" customHeight="1" spans="1:11">
      <c r="A48" s="53" t="s">
        <v>78</v>
      </c>
      <c r="B48" s="54" t="s">
        <v>79</v>
      </c>
      <c r="C48" s="55" t="s">
        <v>80</v>
      </c>
      <c r="D48" s="56"/>
      <c r="E48" s="57">
        <f t="shared" si="5"/>
        <v>7.42671</v>
      </c>
      <c r="F48" s="57">
        <f t="shared" si="4"/>
        <v>7.42671</v>
      </c>
      <c r="G48" s="54" t="s">
        <v>45</v>
      </c>
      <c r="H48" s="57">
        <f>F7</f>
        <v>1650.38</v>
      </c>
      <c r="I48" s="69">
        <v>0.0045</v>
      </c>
      <c r="J48" s="54"/>
      <c r="K48" s="54"/>
    </row>
    <row r="49" s="46" customFormat="1" ht="27" customHeight="1" spans="1:11">
      <c r="A49" s="53" t="s">
        <v>81</v>
      </c>
      <c r="B49" s="54" t="s">
        <v>82</v>
      </c>
      <c r="C49" s="55" t="s">
        <v>69</v>
      </c>
      <c r="D49" s="56"/>
      <c r="E49" s="57">
        <f t="shared" si="5"/>
        <v>1.980456</v>
      </c>
      <c r="F49" s="57">
        <f t="shared" si="4"/>
        <v>1.980456</v>
      </c>
      <c r="G49" s="54" t="s">
        <v>45</v>
      </c>
      <c r="H49" s="57">
        <f>F7</f>
        <v>1650.38</v>
      </c>
      <c r="I49" s="69">
        <v>0.0012</v>
      </c>
      <c r="J49" s="54"/>
      <c r="K49" s="54"/>
    </row>
    <row r="50" s="46" customFormat="1" ht="27" customHeight="1" spans="1:11">
      <c r="A50" s="53" t="s">
        <v>83</v>
      </c>
      <c r="B50" s="54" t="s">
        <v>84</v>
      </c>
      <c r="C50" s="55" t="s">
        <v>69</v>
      </c>
      <c r="D50" s="56"/>
      <c r="E50" s="57">
        <f t="shared" si="5"/>
        <v>0.990228</v>
      </c>
      <c r="F50" s="57">
        <f t="shared" si="4"/>
        <v>0.990228</v>
      </c>
      <c r="G50" s="54" t="s">
        <v>45</v>
      </c>
      <c r="H50" s="57">
        <f>F7</f>
        <v>1650.38</v>
      </c>
      <c r="I50" s="69">
        <v>0.0006</v>
      </c>
      <c r="J50" s="54"/>
      <c r="K50" s="54"/>
    </row>
    <row r="51" s="46" customFormat="1" ht="27" customHeight="1" spans="1:11">
      <c r="A51" s="53" t="s">
        <v>85</v>
      </c>
      <c r="B51" s="54" t="s">
        <v>86</v>
      </c>
      <c r="C51" s="55" t="s">
        <v>87</v>
      </c>
      <c r="D51" s="56"/>
      <c r="E51" s="57">
        <f t="shared" si="5"/>
        <v>24.7557</v>
      </c>
      <c r="F51" s="57">
        <f t="shared" si="4"/>
        <v>24.7557</v>
      </c>
      <c r="G51" s="54" t="s">
        <v>45</v>
      </c>
      <c r="H51" s="57">
        <f>F7</f>
        <v>1650.38</v>
      </c>
      <c r="I51" s="69">
        <v>0.015</v>
      </c>
      <c r="J51" s="54"/>
      <c r="K51" s="54"/>
    </row>
    <row r="52" s="46" customFormat="1" ht="27" customHeight="1" spans="1:11">
      <c r="A52" s="53" t="s">
        <v>88</v>
      </c>
      <c r="B52" s="54" t="s">
        <v>89</v>
      </c>
      <c r="C52" s="55" t="s">
        <v>69</v>
      </c>
      <c r="D52" s="56"/>
      <c r="E52" s="57">
        <f t="shared" si="5"/>
        <v>7.42671</v>
      </c>
      <c r="F52" s="57">
        <f t="shared" si="4"/>
        <v>7.42671</v>
      </c>
      <c r="G52" s="54" t="s">
        <v>45</v>
      </c>
      <c r="H52" s="57">
        <f>F7</f>
        <v>1650.38</v>
      </c>
      <c r="I52" s="69">
        <v>0.0045</v>
      </c>
      <c r="J52" s="54"/>
      <c r="K52" s="54"/>
    </row>
    <row r="53" s="46" customFormat="1" ht="27" customHeight="1" spans="1:11">
      <c r="A53" s="53" t="s">
        <v>90</v>
      </c>
      <c r="B53" s="54" t="s">
        <v>91</v>
      </c>
      <c r="C53" s="55" t="s">
        <v>69</v>
      </c>
      <c r="D53" s="56"/>
      <c r="E53" s="57">
        <f t="shared" si="5"/>
        <v>4.12595</v>
      </c>
      <c r="F53" s="57">
        <f t="shared" si="4"/>
        <v>4.12595</v>
      </c>
      <c r="G53" s="54" t="s">
        <v>45</v>
      </c>
      <c r="H53" s="57">
        <f>F7</f>
        <v>1650.38</v>
      </c>
      <c r="I53" s="69">
        <v>0.0025</v>
      </c>
      <c r="J53" s="54"/>
      <c r="K53" s="54"/>
    </row>
    <row r="54" s="2" customFormat="1" ht="18" customHeight="1" spans="1:12">
      <c r="A54" s="59" t="s">
        <v>12</v>
      </c>
      <c r="B54" s="60" t="s">
        <v>13</v>
      </c>
      <c r="C54" s="61"/>
      <c r="D54" s="61"/>
      <c r="E54" s="62">
        <f t="shared" si="5"/>
        <v>53.76472242</v>
      </c>
      <c r="F54" s="62">
        <f>SUM(E54)</f>
        <v>53.76472242</v>
      </c>
      <c r="G54" s="59" t="s">
        <v>45</v>
      </c>
      <c r="H54" s="63">
        <f>F7+F39</f>
        <v>1792.157414</v>
      </c>
      <c r="I54" s="70">
        <v>0.03</v>
      </c>
      <c r="J54" s="22">
        <f>F54/F6*100</f>
        <v>2.91263713798818</v>
      </c>
      <c r="K54" s="71"/>
      <c r="L54" s="72"/>
    </row>
    <row r="55" spans="1:10">
      <c r="A55" s="26"/>
      <c r="B55" s="27"/>
      <c r="C55" s="27"/>
      <c r="D55" s="27"/>
      <c r="E55" s="27"/>
      <c r="F55" s="27"/>
      <c r="G55" s="27"/>
      <c r="H55" s="40"/>
      <c r="I55" s="41"/>
      <c r="J55" s="26"/>
    </row>
    <row r="56" spans="1:10">
      <c r="A56" s="27"/>
      <c r="B56" s="27"/>
      <c r="C56" s="27"/>
      <c r="D56" s="27"/>
      <c r="E56" s="27"/>
      <c r="F56" s="27"/>
      <c r="G56" s="27"/>
      <c r="H56" s="40"/>
      <c r="I56" s="41"/>
      <c r="J56" s="26"/>
    </row>
    <row r="57" spans="1:10">
      <c r="A57" s="27"/>
      <c r="B57" s="27"/>
      <c r="C57" s="27"/>
      <c r="D57" s="27"/>
      <c r="E57" s="27"/>
      <c r="F57" s="27"/>
      <c r="G57" s="27"/>
      <c r="H57" s="40"/>
      <c r="I57" s="41"/>
      <c r="J57" s="26"/>
    </row>
    <row r="58" spans="1:10">
      <c r="A58" s="27"/>
      <c r="B58" s="27"/>
      <c r="C58" s="27"/>
      <c r="D58" s="27"/>
      <c r="E58" s="27"/>
      <c r="F58" s="27"/>
      <c r="G58" s="27"/>
      <c r="H58" s="40"/>
      <c r="I58" s="41"/>
      <c r="J58" s="26"/>
    </row>
    <row r="59" spans="1:10">
      <c r="A59" s="27"/>
      <c r="B59" s="27"/>
      <c r="C59" s="27"/>
      <c r="D59" s="27"/>
      <c r="E59" s="27"/>
      <c r="F59" s="27"/>
      <c r="G59" s="27"/>
      <c r="H59" s="40"/>
      <c r="I59" s="41"/>
      <c r="J59" s="26"/>
    </row>
    <row r="60" spans="1:10">
      <c r="A60" s="27"/>
      <c r="B60" s="27"/>
      <c r="C60" s="27"/>
      <c r="D60" s="27"/>
      <c r="E60" s="27"/>
      <c r="F60" s="27"/>
      <c r="G60" s="27"/>
      <c r="H60" s="40"/>
      <c r="I60" s="41"/>
      <c r="J60" s="26"/>
    </row>
    <row r="61" spans="1:10">
      <c r="A61" s="27"/>
      <c r="B61" s="27"/>
      <c r="C61" s="27"/>
      <c r="D61" s="27"/>
      <c r="E61" s="27"/>
      <c r="F61" s="27"/>
      <c r="G61" s="27"/>
      <c r="H61" s="40"/>
      <c r="I61" s="41"/>
      <c r="J61" s="26"/>
    </row>
    <row r="62" spans="1:10">
      <c r="A62" s="27"/>
      <c r="B62" s="27"/>
      <c r="C62" s="27"/>
      <c r="D62" s="27"/>
      <c r="E62" s="27"/>
      <c r="F62" s="27"/>
      <c r="G62" s="27"/>
      <c r="H62" s="40"/>
      <c r="I62" s="41"/>
      <c r="J62" s="26"/>
    </row>
    <row r="63" spans="1:10">
      <c r="A63" s="27"/>
      <c r="B63" s="27"/>
      <c r="C63" s="27"/>
      <c r="D63" s="27"/>
      <c r="E63" s="27"/>
      <c r="F63" s="27"/>
      <c r="G63" s="27"/>
      <c r="H63" s="40"/>
      <c r="I63" s="41"/>
      <c r="J63" s="26"/>
    </row>
    <row r="64" spans="1:10">
      <c r="A64" s="27"/>
      <c r="B64" s="27"/>
      <c r="C64" s="27"/>
      <c r="D64" s="27"/>
      <c r="E64" s="27"/>
      <c r="F64" s="27"/>
      <c r="G64" s="27"/>
      <c r="H64" s="40"/>
      <c r="I64" s="41"/>
      <c r="J64" s="26"/>
    </row>
    <row r="65" spans="1:10">
      <c r="A65" s="27"/>
      <c r="B65" s="27"/>
      <c r="C65" s="27"/>
      <c r="D65" s="27"/>
      <c r="E65" s="27"/>
      <c r="F65" s="27"/>
      <c r="G65" s="27"/>
      <c r="H65" s="40"/>
      <c r="I65" s="41"/>
      <c r="J65" s="26"/>
    </row>
    <row r="66" spans="1:10">
      <c r="A66" s="27"/>
      <c r="B66" s="27"/>
      <c r="C66" s="27"/>
      <c r="D66" s="27"/>
      <c r="E66" s="27"/>
      <c r="F66" s="27"/>
      <c r="G66" s="27"/>
      <c r="H66" s="40"/>
      <c r="I66" s="41"/>
      <c r="J66" s="26"/>
    </row>
    <row r="67" spans="1:10">
      <c r="A67" s="27"/>
      <c r="B67" s="27"/>
      <c r="C67" s="27"/>
      <c r="D67" s="27"/>
      <c r="E67" s="27"/>
      <c r="F67" s="27"/>
      <c r="G67" s="27"/>
      <c r="H67" s="40"/>
      <c r="I67" s="41"/>
      <c r="J67" s="26"/>
    </row>
    <row r="68" spans="1:10">
      <c r="A68" s="27"/>
      <c r="B68" s="27"/>
      <c r="C68" s="27"/>
      <c r="D68" s="27"/>
      <c r="E68" s="27"/>
      <c r="F68" s="27"/>
      <c r="G68" s="27"/>
      <c r="H68" s="40"/>
      <c r="I68" s="41"/>
      <c r="J68" s="26"/>
    </row>
    <row r="69" spans="1:10">
      <c r="A69" s="27"/>
      <c r="B69" s="27"/>
      <c r="C69" s="27"/>
      <c r="D69" s="27"/>
      <c r="E69" s="27"/>
      <c r="F69" s="27"/>
      <c r="G69" s="27"/>
      <c r="H69" s="40"/>
      <c r="I69" s="41"/>
      <c r="J69" s="26"/>
    </row>
    <row r="70" spans="1:10">
      <c r="A70" s="27"/>
      <c r="B70" s="27"/>
      <c r="C70" s="27"/>
      <c r="D70" s="27"/>
      <c r="E70" s="27"/>
      <c r="F70" s="27"/>
      <c r="G70" s="27"/>
      <c r="H70" s="40"/>
      <c r="I70" s="41"/>
      <c r="J70" s="26"/>
    </row>
    <row r="71" spans="1:10">
      <c r="A71" s="27"/>
      <c r="B71" s="27"/>
      <c r="C71" s="27"/>
      <c r="D71" s="27"/>
      <c r="E71" s="27"/>
      <c r="F71" s="27"/>
      <c r="G71" s="27"/>
      <c r="H71" s="40"/>
      <c r="I71" s="41"/>
      <c r="J71" s="26"/>
    </row>
    <row r="72" spans="1:10">
      <c r="A72" s="27"/>
      <c r="B72" s="27"/>
      <c r="C72" s="27"/>
      <c r="D72" s="27"/>
      <c r="E72" s="27"/>
      <c r="F72" s="27"/>
      <c r="G72" s="27"/>
      <c r="H72" s="40"/>
      <c r="I72" s="41"/>
      <c r="J72" s="26"/>
    </row>
    <row r="73" ht="16.5" spans="1:10">
      <c r="A73" s="28"/>
      <c r="B73" s="28"/>
      <c r="C73" s="28"/>
      <c r="D73" s="28"/>
      <c r="E73" s="28"/>
      <c r="F73" s="28"/>
      <c r="G73" s="28"/>
      <c r="H73" s="42"/>
      <c r="I73" s="43"/>
      <c r="J73" s="44"/>
    </row>
    <row r="74" ht="16.5" spans="1:10">
      <c r="A74" s="28"/>
      <c r="B74" s="28"/>
      <c r="C74" s="28"/>
      <c r="D74" s="28"/>
      <c r="E74" s="28"/>
      <c r="F74" s="28"/>
      <c r="G74" s="28"/>
      <c r="H74" s="42"/>
      <c r="I74" s="43"/>
      <c r="J74" s="44"/>
    </row>
    <row r="75" ht="16.5" spans="1:10">
      <c r="A75" s="28"/>
      <c r="B75" s="28"/>
      <c r="C75" s="28"/>
      <c r="D75" s="28"/>
      <c r="E75" s="28"/>
      <c r="F75" s="28"/>
      <c r="G75" s="28"/>
      <c r="H75" s="42"/>
      <c r="I75" s="43"/>
      <c r="J75" s="44"/>
    </row>
    <row r="76" ht="16.5" spans="1:10">
      <c r="A76" s="28"/>
      <c r="B76" s="28"/>
      <c r="C76" s="28"/>
      <c r="D76" s="28"/>
      <c r="E76" s="28"/>
      <c r="F76" s="28"/>
      <c r="G76" s="28"/>
      <c r="H76" s="42"/>
      <c r="I76" s="43"/>
      <c r="J76" s="44"/>
    </row>
    <row r="77" ht="16.5" spans="1:10">
      <c r="A77" s="28"/>
      <c r="B77" s="28"/>
      <c r="C77" s="28"/>
      <c r="D77" s="28"/>
      <c r="E77" s="28"/>
      <c r="F77" s="28"/>
      <c r="G77" s="28"/>
      <c r="H77" s="42"/>
      <c r="I77" s="43"/>
      <c r="J77" s="44"/>
    </row>
    <row r="78" ht="16.5" spans="1:10">
      <c r="A78" s="28"/>
      <c r="B78" s="28"/>
      <c r="C78" s="28"/>
      <c r="D78" s="28"/>
      <c r="E78" s="28"/>
      <c r="F78" s="28"/>
      <c r="G78" s="28"/>
      <c r="H78" s="42"/>
      <c r="I78" s="43"/>
      <c r="J78" s="44"/>
    </row>
    <row r="79" ht="16.5" spans="1:10">
      <c r="A79" s="28"/>
      <c r="B79" s="28"/>
      <c r="C79" s="28"/>
      <c r="D79" s="28"/>
      <c r="E79" s="28"/>
      <c r="F79" s="28"/>
      <c r="G79" s="28"/>
      <c r="H79" s="42"/>
      <c r="I79" s="43"/>
      <c r="J79" s="44"/>
    </row>
    <row r="80" ht="16.5" spans="1:10">
      <c r="A80" s="28"/>
      <c r="B80" s="28"/>
      <c r="C80" s="28"/>
      <c r="D80" s="28"/>
      <c r="E80" s="28"/>
      <c r="F80" s="28"/>
      <c r="G80" s="28"/>
      <c r="H80" s="42"/>
      <c r="I80" s="43"/>
      <c r="J80" s="44"/>
    </row>
    <row r="81" ht="16.5" spans="1:10">
      <c r="A81" s="28"/>
      <c r="B81" s="28"/>
      <c r="C81" s="28"/>
      <c r="D81" s="28"/>
      <c r="E81" s="28"/>
      <c r="F81" s="28"/>
      <c r="G81" s="28"/>
      <c r="H81" s="42"/>
      <c r="I81" s="43"/>
      <c r="J81" s="44"/>
    </row>
    <row r="82" ht="16.5" spans="1:10">
      <c r="A82" s="28"/>
      <c r="B82" s="28"/>
      <c r="C82" s="28"/>
      <c r="D82" s="28"/>
      <c r="E82" s="28"/>
      <c r="F82" s="28"/>
      <c r="G82" s="28"/>
      <c r="H82" s="42"/>
      <c r="I82" s="43"/>
      <c r="J82" s="44"/>
    </row>
    <row r="83" ht="16.5" spans="1:10">
      <c r="A83" s="28"/>
      <c r="B83" s="28"/>
      <c r="C83" s="28"/>
      <c r="D83" s="28"/>
      <c r="E83" s="28"/>
      <c r="F83" s="28"/>
      <c r="G83" s="28"/>
      <c r="H83" s="42"/>
      <c r="I83" s="43"/>
      <c r="J83" s="44"/>
    </row>
    <row r="84" ht="16.5" spans="1:10">
      <c r="A84" s="28"/>
      <c r="B84" s="28"/>
      <c r="C84" s="28"/>
      <c r="D84" s="28"/>
      <c r="E84" s="28"/>
      <c r="F84" s="28"/>
      <c r="G84" s="28"/>
      <c r="H84" s="42"/>
      <c r="I84" s="43"/>
      <c r="J84" s="44"/>
    </row>
  </sheetData>
  <mergeCells count="29">
    <mergeCell ref="A1:J1"/>
    <mergeCell ref="A2:J2"/>
    <mergeCell ref="C3:F3"/>
    <mergeCell ref="G3:I3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  <mergeCell ref="K3:K5"/>
  </mergeCells>
  <printOptions horizontalCentered="1"/>
  <pageMargins left="0.275590551181102" right="0.275590551181102" top="0.354330708661417" bottom="0.433070866141732" header="0.236220472440945" footer="0.196850393700787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opLeftCell="A2" workbookViewId="0">
      <selection activeCell="E18" sqref="E18"/>
    </sheetView>
  </sheetViews>
  <sheetFormatPr defaultColWidth="8.75" defaultRowHeight="14.25"/>
  <cols>
    <col min="1" max="1" width="7.625" customWidth="1"/>
    <col min="2" max="2" width="29.575" customWidth="1"/>
    <col min="3" max="3" width="10.125" customWidth="1"/>
    <col min="4" max="4" width="11.1083333333333" customWidth="1"/>
    <col min="5" max="6" width="10.125" customWidth="1"/>
    <col min="7" max="7" width="13.375" customWidth="1"/>
    <col min="8" max="8" width="5.625" customWidth="1"/>
    <col min="9" max="9" width="10.5" style="4" customWidth="1"/>
    <col min="10" max="10" width="12.375" style="5" customWidth="1"/>
    <col min="11" max="11" width="9.125" style="6" customWidth="1"/>
    <col min="12" max="12" width="11.375" customWidth="1"/>
    <col min="13" max="13" width="8.75" style="6" customWidth="1"/>
    <col min="14" max="14" width="27.5" hidden="1" customWidth="1"/>
    <col min="15" max="20" width="8.75" customWidth="1"/>
  </cols>
  <sheetData>
    <row r="1" customFormat="1" ht="44.25" customHeight="1" spans="1:41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="1" customFormat="1" ht="24" customHeight="1" spans="1:41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customFormat="1" ht="21" customHeight="1" spans="1:13">
      <c r="A3" s="9" t="s">
        <v>16</v>
      </c>
      <c r="B3" s="10" t="s">
        <v>17</v>
      </c>
      <c r="C3" s="10" t="s">
        <v>18</v>
      </c>
      <c r="D3" s="10"/>
      <c r="E3" s="10"/>
      <c r="F3" s="10"/>
      <c r="G3" s="10"/>
      <c r="H3" s="11" t="s">
        <v>19</v>
      </c>
      <c r="I3" s="30"/>
      <c r="J3" s="31"/>
      <c r="K3" s="9" t="s">
        <v>20</v>
      </c>
      <c r="L3" s="32" t="s">
        <v>21</v>
      </c>
      <c r="M3" s="6"/>
    </row>
    <row r="4" customFormat="1" ht="21" customHeight="1" spans="1:13">
      <c r="A4" s="9"/>
      <c r="B4" s="10"/>
      <c r="C4" s="9" t="s">
        <v>22</v>
      </c>
      <c r="D4" s="9" t="s">
        <v>93</v>
      </c>
      <c r="E4" s="9" t="s">
        <v>94</v>
      </c>
      <c r="F4" s="9" t="s">
        <v>23</v>
      </c>
      <c r="G4" s="9" t="s">
        <v>24</v>
      </c>
      <c r="H4" s="11" t="s">
        <v>25</v>
      </c>
      <c r="I4" s="30" t="s">
        <v>26</v>
      </c>
      <c r="J4" s="33" t="s">
        <v>27</v>
      </c>
      <c r="K4" s="10"/>
      <c r="L4" s="32"/>
      <c r="M4" s="6"/>
    </row>
    <row r="5" customFormat="1" ht="21" customHeight="1" spans="1:13">
      <c r="A5" s="9"/>
      <c r="B5" s="10"/>
      <c r="C5" s="9"/>
      <c r="D5" s="9"/>
      <c r="E5" s="9"/>
      <c r="F5" s="9"/>
      <c r="G5" s="9"/>
      <c r="H5" s="11"/>
      <c r="I5" s="30"/>
      <c r="J5" s="33"/>
      <c r="K5" s="10"/>
      <c r="L5" s="32"/>
      <c r="M5" s="6"/>
    </row>
    <row r="6" s="2" customFormat="1" ht="24" customHeight="1" spans="1:13">
      <c r="A6" s="12" t="s">
        <v>9</v>
      </c>
      <c r="B6" s="13" t="s">
        <v>10</v>
      </c>
      <c r="C6" s="14">
        <f>SUM(C7:C10)</f>
        <v>187.542756</v>
      </c>
      <c r="D6" s="14">
        <f>SUM(D7:D10)</f>
        <v>36</v>
      </c>
      <c r="E6" s="14">
        <f>SUM(E7:E10)</f>
        <v>0</v>
      </c>
      <c r="F6" s="14">
        <f>SUM(F7:F10)</f>
        <v>0</v>
      </c>
      <c r="G6" s="14">
        <f>SUM(C6:F6)</f>
        <v>223.542756</v>
      </c>
      <c r="H6" s="15"/>
      <c r="I6" s="34"/>
      <c r="J6" s="14"/>
      <c r="K6" s="14"/>
      <c r="L6" s="14"/>
      <c r="M6" s="35"/>
    </row>
    <row r="7" s="2" customFormat="1" ht="24" customHeight="1" spans="1:14">
      <c r="A7" s="16"/>
      <c r="B7" s="17" t="s">
        <v>50</v>
      </c>
      <c r="C7" s="18">
        <f>N7/10000</f>
        <v>147.372018</v>
      </c>
      <c r="D7" s="18"/>
      <c r="E7" s="18"/>
      <c r="F7" s="18"/>
      <c r="G7" s="18">
        <f>SUM(C7:F7)</f>
        <v>147.372018</v>
      </c>
      <c r="H7" s="19" t="s">
        <v>30</v>
      </c>
      <c r="I7" s="36">
        <v>60000</v>
      </c>
      <c r="J7" s="18">
        <f>G7/I7*10000</f>
        <v>24.562003</v>
      </c>
      <c r="K7" s="18"/>
      <c r="L7" s="18"/>
      <c r="M7" s="35"/>
      <c r="N7" s="2">
        <v>1473720.18</v>
      </c>
    </row>
    <row r="8" s="2" customFormat="1" ht="24" customHeight="1" spans="1:14">
      <c r="A8" s="16"/>
      <c r="B8" s="17" t="s">
        <v>52</v>
      </c>
      <c r="C8" s="18">
        <f>N8/10000</f>
        <v>35.170738</v>
      </c>
      <c r="D8" s="18"/>
      <c r="E8" s="18"/>
      <c r="F8" s="18"/>
      <c r="G8" s="18">
        <f>SUM(C8:F8)</f>
        <v>35.170738</v>
      </c>
      <c r="H8" s="19" t="s">
        <v>30</v>
      </c>
      <c r="I8" s="36">
        <v>2500</v>
      </c>
      <c r="J8" s="18">
        <f>G8/I8*10000</f>
        <v>140.682952</v>
      </c>
      <c r="K8" s="18"/>
      <c r="L8" s="18"/>
      <c r="M8" s="35"/>
      <c r="N8" s="2">
        <v>351707.38</v>
      </c>
    </row>
    <row r="9" s="2" customFormat="1" ht="24" customHeight="1" spans="1:14">
      <c r="A9" s="16"/>
      <c r="B9" s="17" t="s">
        <v>53</v>
      </c>
      <c r="C9" s="18">
        <v>5</v>
      </c>
      <c r="D9" s="18"/>
      <c r="E9" s="18"/>
      <c r="F9" s="18"/>
      <c r="G9" s="18">
        <f>SUM(C9:F9)</f>
        <v>5</v>
      </c>
      <c r="H9" s="19" t="s">
        <v>54</v>
      </c>
      <c r="I9" s="36">
        <v>1</v>
      </c>
      <c r="J9" s="18">
        <f>G9/I9*10000</f>
        <v>50000</v>
      </c>
      <c r="K9" s="18"/>
      <c r="L9" s="18"/>
      <c r="M9" s="35"/>
      <c r="N9" s="2">
        <v>351707.38</v>
      </c>
    </row>
    <row r="10" s="2" customFormat="1" ht="24" customHeight="1" spans="1:14">
      <c r="A10" s="16"/>
      <c r="B10" s="17" t="s">
        <v>55</v>
      </c>
      <c r="C10" s="18"/>
      <c r="D10" s="18">
        <f>I10*J10/10000</f>
        <v>36</v>
      </c>
      <c r="E10" s="18"/>
      <c r="F10" s="18"/>
      <c r="G10" s="18">
        <f>SUM(C10:F10)</f>
        <v>36</v>
      </c>
      <c r="H10" s="19" t="s">
        <v>56</v>
      </c>
      <c r="I10" s="36">
        <v>1500</v>
      </c>
      <c r="J10" s="18">
        <v>240</v>
      </c>
      <c r="K10" s="18"/>
      <c r="L10" s="18"/>
      <c r="M10" s="35"/>
      <c r="N10" s="2">
        <v>351707.38</v>
      </c>
    </row>
    <row r="11" s="2" customFormat="1" ht="21" customHeight="1" spans="1:13">
      <c r="A11" s="20"/>
      <c r="B11" s="21"/>
      <c r="C11" s="22"/>
      <c r="D11" s="22"/>
      <c r="E11" s="22"/>
      <c r="F11" s="22"/>
      <c r="G11" s="22"/>
      <c r="H11" s="23"/>
      <c r="I11" s="37"/>
      <c r="J11" s="22"/>
      <c r="K11" s="22"/>
      <c r="L11" s="22"/>
      <c r="M11" s="35"/>
    </row>
    <row r="12" s="3" customFormat="1" ht="18" customHeight="1" spans="1:13">
      <c r="A12" s="11"/>
      <c r="B12" s="24"/>
      <c r="C12" s="25"/>
      <c r="D12" s="25"/>
      <c r="E12" s="25"/>
      <c r="F12" s="25"/>
      <c r="G12" s="25"/>
      <c r="H12" s="11"/>
      <c r="I12" s="38"/>
      <c r="J12" s="25"/>
      <c r="K12" s="11"/>
      <c r="L12" s="24"/>
      <c r="M12" s="39"/>
    </row>
    <row r="13" customFormat="1" spans="1:13">
      <c r="A13" s="26"/>
      <c r="B13" s="27"/>
      <c r="C13" s="27"/>
      <c r="D13" s="27"/>
      <c r="E13" s="27"/>
      <c r="F13" s="27"/>
      <c r="G13" s="27"/>
      <c r="H13" s="27"/>
      <c r="I13" s="40"/>
      <c r="J13" s="41"/>
      <c r="K13" s="26"/>
      <c r="M13" s="6"/>
    </row>
    <row r="14" customFormat="1" spans="1:13">
      <c r="A14" s="27"/>
      <c r="B14" s="27"/>
      <c r="C14" s="27"/>
      <c r="D14" s="27"/>
      <c r="E14" s="27"/>
      <c r="F14" s="27"/>
      <c r="G14" s="27"/>
      <c r="H14" s="27"/>
      <c r="I14" s="40"/>
      <c r="J14" s="41"/>
      <c r="K14" s="26"/>
      <c r="M14" s="6"/>
    </row>
    <row r="15" customFormat="1" spans="1:13">
      <c r="A15" s="27"/>
      <c r="B15" s="27"/>
      <c r="C15" s="27"/>
      <c r="D15" s="27"/>
      <c r="E15" s="27"/>
      <c r="F15" s="27"/>
      <c r="G15" s="27"/>
      <c r="H15" s="27"/>
      <c r="I15" s="40"/>
      <c r="J15" s="41"/>
      <c r="K15" s="26"/>
      <c r="M15" s="6"/>
    </row>
    <row r="16" customFormat="1" spans="1:13">
      <c r="A16" s="27"/>
      <c r="B16" s="27"/>
      <c r="C16" s="27"/>
      <c r="D16" s="27"/>
      <c r="E16" s="27"/>
      <c r="F16" s="27"/>
      <c r="G16" s="27"/>
      <c r="H16" s="27"/>
      <c r="I16" s="40"/>
      <c r="J16" s="41"/>
      <c r="K16" s="26"/>
      <c r="M16" s="6"/>
    </row>
    <row r="17" customFormat="1" spans="1:13">
      <c r="A17" s="27"/>
      <c r="B17" s="27"/>
      <c r="C17" s="27"/>
      <c r="D17" s="27"/>
      <c r="E17" s="27"/>
      <c r="F17" s="27"/>
      <c r="G17" s="27"/>
      <c r="H17" s="27"/>
      <c r="I17" s="40"/>
      <c r="J17" s="41"/>
      <c r="K17" s="26"/>
      <c r="M17" s="6"/>
    </row>
    <row r="18" customFormat="1" spans="1:13">
      <c r="A18" s="27"/>
      <c r="B18" s="27"/>
      <c r="C18" s="27"/>
      <c r="D18" s="27"/>
      <c r="E18" s="27"/>
      <c r="F18" s="27"/>
      <c r="G18" s="27"/>
      <c r="H18" s="27"/>
      <c r="I18" s="40"/>
      <c r="J18" s="41"/>
      <c r="K18" s="26"/>
      <c r="M18" s="6"/>
    </row>
    <row r="19" customFormat="1" spans="1:13">
      <c r="A19" s="27"/>
      <c r="B19" s="27"/>
      <c r="C19" s="27"/>
      <c r="D19" s="27"/>
      <c r="E19" s="27"/>
      <c r="F19" s="27"/>
      <c r="G19" s="27"/>
      <c r="H19" s="27"/>
      <c r="I19" s="40"/>
      <c r="J19" s="41"/>
      <c r="K19" s="26"/>
      <c r="M19" s="6"/>
    </row>
    <row r="20" customFormat="1" spans="1:13">
      <c r="A20" s="27"/>
      <c r="B20" s="27"/>
      <c r="C20" s="27"/>
      <c r="D20" s="27"/>
      <c r="E20" s="27"/>
      <c r="F20" s="27"/>
      <c r="G20" s="27"/>
      <c r="H20" s="27"/>
      <c r="I20" s="40"/>
      <c r="J20" s="41"/>
      <c r="K20" s="26"/>
      <c r="M20" s="6"/>
    </row>
    <row r="21" customFormat="1" spans="1:13">
      <c r="A21" s="27"/>
      <c r="B21" s="27"/>
      <c r="C21" s="27"/>
      <c r="D21" s="27"/>
      <c r="E21" s="27"/>
      <c r="F21" s="27"/>
      <c r="G21" s="27"/>
      <c r="H21" s="27"/>
      <c r="I21" s="40"/>
      <c r="J21" s="41"/>
      <c r="K21" s="26"/>
      <c r="M21" s="6"/>
    </row>
    <row r="22" customFormat="1" spans="1:13">
      <c r="A22" s="27"/>
      <c r="B22" s="27"/>
      <c r="C22" s="27"/>
      <c r="D22" s="27"/>
      <c r="E22" s="27"/>
      <c r="F22" s="27"/>
      <c r="G22" s="27"/>
      <c r="H22" s="27"/>
      <c r="I22" s="40"/>
      <c r="J22" s="41"/>
      <c r="K22" s="26"/>
      <c r="M22" s="6"/>
    </row>
    <row r="23" customFormat="1" spans="1:13">
      <c r="A23" s="27"/>
      <c r="B23" s="27"/>
      <c r="C23" s="27"/>
      <c r="D23" s="27"/>
      <c r="E23" s="27"/>
      <c r="F23" s="27"/>
      <c r="G23" s="27"/>
      <c r="H23" s="27"/>
      <c r="I23" s="40"/>
      <c r="J23" s="41"/>
      <c r="K23" s="26"/>
      <c r="M23" s="6"/>
    </row>
    <row r="24" customFormat="1" spans="1:13">
      <c r="A24" s="27"/>
      <c r="B24" s="27"/>
      <c r="C24" s="27"/>
      <c r="D24" s="27"/>
      <c r="E24" s="27"/>
      <c r="F24" s="27"/>
      <c r="G24" s="27"/>
      <c r="H24" s="27"/>
      <c r="I24" s="40"/>
      <c r="J24" s="41"/>
      <c r="K24" s="26"/>
      <c r="M24" s="6"/>
    </row>
    <row r="25" customFormat="1" spans="1:13">
      <c r="A25" s="27"/>
      <c r="B25" s="27"/>
      <c r="C25" s="27"/>
      <c r="D25" s="27"/>
      <c r="E25" s="27"/>
      <c r="F25" s="27"/>
      <c r="G25" s="27"/>
      <c r="H25" s="27"/>
      <c r="I25" s="40"/>
      <c r="J25" s="41"/>
      <c r="K25" s="26"/>
      <c r="M25" s="6"/>
    </row>
    <row r="26" customFormat="1" spans="1:13">
      <c r="A26" s="27"/>
      <c r="B26" s="27"/>
      <c r="C26" s="27"/>
      <c r="D26" s="27"/>
      <c r="E26" s="27"/>
      <c r="F26" s="27"/>
      <c r="G26" s="27"/>
      <c r="H26" s="27"/>
      <c r="I26" s="40"/>
      <c r="J26" s="41"/>
      <c r="K26" s="26"/>
      <c r="M26" s="6"/>
    </row>
    <row r="27" customFormat="1" spans="1:13">
      <c r="A27" s="27"/>
      <c r="B27" s="27"/>
      <c r="C27" s="27"/>
      <c r="D27" s="27"/>
      <c r="E27" s="27"/>
      <c r="F27" s="27"/>
      <c r="G27" s="27"/>
      <c r="H27" s="27"/>
      <c r="I27" s="40"/>
      <c r="J27" s="41"/>
      <c r="K27" s="26"/>
      <c r="M27" s="6"/>
    </row>
    <row r="28" customFormat="1" spans="1:13">
      <c r="A28" s="27"/>
      <c r="B28" s="27"/>
      <c r="C28" s="27"/>
      <c r="D28" s="27"/>
      <c r="E28" s="27"/>
      <c r="F28" s="27"/>
      <c r="G28" s="27"/>
      <c r="H28" s="27"/>
      <c r="I28" s="40"/>
      <c r="J28" s="41"/>
      <c r="K28" s="26"/>
      <c r="M28" s="6"/>
    </row>
    <row r="29" customFormat="1" spans="1:13">
      <c r="A29" s="27"/>
      <c r="B29" s="27"/>
      <c r="C29" s="27"/>
      <c r="D29" s="27"/>
      <c r="E29" s="27"/>
      <c r="F29" s="27"/>
      <c r="G29" s="27"/>
      <c r="H29" s="27"/>
      <c r="I29" s="40"/>
      <c r="J29" s="41"/>
      <c r="K29" s="26"/>
      <c r="M29" s="6"/>
    </row>
    <row r="30" customFormat="1" spans="1:13">
      <c r="A30" s="27"/>
      <c r="B30" s="27"/>
      <c r="C30" s="27"/>
      <c r="D30" s="27"/>
      <c r="E30" s="27"/>
      <c r="F30" s="27"/>
      <c r="G30" s="27"/>
      <c r="H30" s="27"/>
      <c r="I30" s="40"/>
      <c r="J30" s="41"/>
      <c r="K30" s="26"/>
      <c r="M30" s="6"/>
    </row>
    <row r="31" customFormat="1" ht="16.5" spans="1:13">
      <c r="A31" s="28"/>
      <c r="B31" s="28"/>
      <c r="C31" s="28"/>
      <c r="D31" s="28"/>
      <c r="E31" s="28"/>
      <c r="F31" s="28"/>
      <c r="G31" s="28"/>
      <c r="H31" s="28"/>
      <c r="I31" s="42"/>
      <c r="J31" s="43"/>
      <c r="K31" s="44"/>
      <c r="M31" s="6"/>
    </row>
    <row r="32" customFormat="1" ht="16.5" spans="1:13">
      <c r="A32" s="28"/>
      <c r="B32" s="28"/>
      <c r="C32" s="28"/>
      <c r="D32" s="28"/>
      <c r="E32" s="28"/>
      <c r="F32" s="28"/>
      <c r="G32" s="28"/>
      <c r="H32" s="28"/>
      <c r="I32" s="42"/>
      <c r="J32" s="43"/>
      <c r="K32" s="44"/>
      <c r="M32" s="6"/>
    </row>
    <row r="33" customFormat="1" ht="16.5" spans="1:13">
      <c r="A33" s="28"/>
      <c r="B33" s="28"/>
      <c r="C33" s="28"/>
      <c r="D33" s="28"/>
      <c r="E33" s="28"/>
      <c r="F33" s="28"/>
      <c r="G33" s="28"/>
      <c r="H33" s="28"/>
      <c r="I33" s="42"/>
      <c r="J33" s="43"/>
      <c r="K33" s="44"/>
      <c r="M33" s="6"/>
    </row>
    <row r="34" customFormat="1" ht="16.5" spans="1:13">
      <c r="A34" s="28"/>
      <c r="B34" s="28"/>
      <c r="C34" s="28"/>
      <c r="D34" s="28"/>
      <c r="E34" s="28"/>
      <c r="F34" s="28"/>
      <c r="G34" s="28"/>
      <c r="H34" s="28"/>
      <c r="I34" s="42"/>
      <c r="J34" s="43"/>
      <c r="K34" s="44"/>
      <c r="M34" s="6"/>
    </row>
    <row r="35" customFormat="1" ht="16.5" spans="1:13">
      <c r="A35" s="28"/>
      <c r="B35" s="28"/>
      <c r="C35" s="28"/>
      <c r="D35" s="28"/>
      <c r="E35" s="28"/>
      <c r="F35" s="28"/>
      <c r="G35" s="28"/>
      <c r="H35" s="28"/>
      <c r="I35" s="42"/>
      <c r="J35" s="43"/>
      <c r="K35" s="44"/>
      <c r="M35" s="6"/>
    </row>
    <row r="36" customFormat="1" ht="16.5" spans="1:13">
      <c r="A36" s="28"/>
      <c r="B36" s="28"/>
      <c r="C36" s="28"/>
      <c r="D36" s="28"/>
      <c r="E36" s="28"/>
      <c r="F36" s="28"/>
      <c r="G36" s="28"/>
      <c r="H36" s="28"/>
      <c r="I36" s="42"/>
      <c r="J36" s="43"/>
      <c r="K36" s="44"/>
      <c r="M36" s="6"/>
    </row>
    <row r="37" customFormat="1" ht="16.5" spans="1:13">
      <c r="A37" s="28"/>
      <c r="B37" s="28"/>
      <c r="C37" s="28"/>
      <c r="D37" s="28"/>
      <c r="E37" s="28"/>
      <c r="F37" s="28"/>
      <c r="G37" s="28"/>
      <c r="H37" s="28"/>
      <c r="I37" s="42"/>
      <c r="J37" s="43"/>
      <c r="K37" s="44"/>
      <c r="M37" s="6"/>
    </row>
    <row r="38" customFormat="1" ht="16.5" spans="1:13">
      <c r="A38" s="28"/>
      <c r="B38" s="28"/>
      <c r="C38" s="28"/>
      <c r="D38" s="28"/>
      <c r="E38" s="28"/>
      <c r="F38" s="28"/>
      <c r="G38" s="28"/>
      <c r="H38" s="28"/>
      <c r="I38" s="42"/>
      <c r="J38" s="43"/>
      <c r="K38" s="44"/>
      <c r="M38" s="6"/>
    </row>
    <row r="39" customFormat="1" ht="16.5" spans="1:13">
      <c r="A39" s="28"/>
      <c r="B39" s="28"/>
      <c r="C39" s="28"/>
      <c r="D39" s="28"/>
      <c r="E39" s="28"/>
      <c r="F39" s="28"/>
      <c r="G39" s="28"/>
      <c r="H39" s="28"/>
      <c r="I39" s="42"/>
      <c r="J39" s="43"/>
      <c r="K39" s="44"/>
      <c r="M39" s="6"/>
    </row>
    <row r="40" customFormat="1" ht="16.5" spans="1:13">
      <c r="A40" s="28"/>
      <c r="B40" s="28"/>
      <c r="C40" s="28"/>
      <c r="D40" s="28"/>
      <c r="E40" s="28"/>
      <c r="F40" s="28"/>
      <c r="G40" s="28"/>
      <c r="H40" s="28"/>
      <c r="I40" s="42"/>
      <c r="J40" s="43"/>
      <c r="K40" s="44"/>
      <c r="M40" s="6"/>
    </row>
    <row r="41" customFormat="1" ht="16.5" spans="1:13">
      <c r="A41" s="28"/>
      <c r="B41" s="28"/>
      <c r="C41" s="28"/>
      <c r="D41" s="28"/>
      <c r="E41" s="28"/>
      <c r="F41" s="28"/>
      <c r="G41" s="28"/>
      <c r="H41" s="28"/>
      <c r="I41" s="42"/>
      <c r="J41" s="43"/>
      <c r="K41" s="44"/>
      <c r="M41" s="6"/>
    </row>
    <row r="42" customFormat="1" ht="16.5" spans="1:13">
      <c r="A42" s="28"/>
      <c r="B42" s="28"/>
      <c r="C42" s="28"/>
      <c r="D42" s="28"/>
      <c r="E42" s="28"/>
      <c r="F42" s="28"/>
      <c r="G42" s="28"/>
      <c r="H42" s="28"/>
      <c r="I42" s="42"/>
      <c r="J42" s="43"/>
      <c r="K42" s="44"/>
      <c r="M42" s="6"/>
    </row>
  </sheetData>
  <mergeCells count="16">
    <mergeCell ref="A1:L1"/>
    <mergeCell ref="A2:L2"/>
    <mergeCell ref="C3:G3"/>
    <mergeCell ref="H3:J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  <mergeCell ref="L3:L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24"/>
  <sheetViews>
    <sheetView workbookViewId="0">
      <selection activeCell="G33" sqref="G32:G33"/>
    </sheetView>
  </sheetViews>
  <sheetFormatPr defaultColWidth="9" defaultRowHeight="14.25" outlineLevelCol="4"/>
  <cols>
    <col min="2" max="2" width="13" customWidth="1"/>
    <col min="3" max="3" width="14.75" customWidth="1"/>
    <col min="4" max="4" width="12.25" customWidth="1"/>
    <col min="5" max="5" width="16" customWidth="1"/>
  </cols>
  <sheetData>
    <row r="3" spans="3:5">
      <c r="C3" t="s">
        <v>95</v>
      </c>
      <c r="D3" t="s">
        <v>96</v>
      </c>
      <c r="E3" t="s">
        <v>97</v>
      </c>
    </row>
    <row r="4" spans="2:5">
      <c r="B4" t="s">
        <v>98</v>
      </c>
      <c r="C4">
        <f>18300+16575</f>
        <v>34875</v>
      </c>
      <c r="D4">
        <f>14020.24+11983.7</f>
        <v>26003.94</v>
      </c>
      <c r="E4">
        <f>4279.76+4591.3</f>
        <v>8871.06</v>
      </c>
    </row>
    <row r="7" spans="2:5">
      <c r="B7" t="s">
        <v>99</v>
      </c>
      <c r="C7">
        <v>5890.5</v>
      </c>
      <c r="D7">
        <v>2748.9</v>
      </c>
      <c r="E7">
        <v>3141.6</v>
      </c>
    </row>
    <row r="8" spans="3:5">
      <c r="C8">
        <v>3454.5</v>
      </c>
      <c r="D8">
        <v>1695</v>
      </c>
      <c r="E8">
        <v>1762.5</v>
      </c>
    </row>
    <row r="9" spans="3:5">
      <c r="C9">
        <v>1561.6</v>
      </c>
      <c r="D9">
        <f>C9-E9</f>
        <v>607.6</v>
      </c>
      <c r="E9">
        <v>954</v>
      </c>
    </row>
    <row r="10" spans="3:5">
      <c r="C10">
        <v>1092</v>
      </c>
      <c r="D10">
        <f>C10-E10</f>
        <v>300.3</v>
      </c>
      <c r="E10">
        <v>791.7</v>
      </c>
    </row>
    <row r="11" spans="3:5">
      <c r="C11">
        <v>1250</v>
      </c>
      <c r="D11">
        <f>C11-E11</f>
        <v>337.5</v>
      </c>
      <c r="E11">
        <v>912.5</v>
      </c>
    </row>
    <row r="12" spans="3:5">
      <c r="C12">
        <v>252</v>
      </c>
      <c r="D12">
        <f>C12-E12</f>
        <v>63</v>
      </c>
      <c r="E12">
        <v>189</v>
      </c>
    </row>
    <row r="13" spans="3:5">
      <c r="C13">
        <f>SUM(C7:C12)</f>
        <v>13500.6</v>
      </c>
      <c r="D13">
        <f>SUM(D7:D12)</f>
        <v>5752.3</v>
      </c>
      <c r="E13">
        <f>SUM(E7:E12)</f>
        <v>7751.3</v>
      </c>
    </row>
    <row r="15" spans="2:5">
      <c r="B15" t="s">
        <v>100</v>
      </c>
      <c r="C15">
        <v>12000</v>
      </c>
      <c r="D15">
        <v>9193.6</v>
      </c>
      <c r="E15">
        <v>2806.4</v>
      </c>
    </row>
    <row r="16" spans="3:5">
      <c r="C16">
        <v>18300</v>
      </c>
      <c r="D16">
        <v>14020.24</v>
      </c>
      <c r="E16">
        <v>4279.76</v>
      </c>
    </row>
    <row r="17" spans="3:5">
      <c r="C17">
        <v>16575</v>
      </c>
      <c r="D17">
        <v>11938.725</v>
      </c>
      <c r="E17">
        <v>4591.275</v>
      </c>
    </row>
    <row r="18" spans="3:5">
      <c r="C18">
        <v>6500</v>
      </c>
      <c r="D18">
        <v>4699.5</v>
      </c>
      <c r="E18">
        <v>1800.5</v>
      </c>
    </row>
    <row r="19" spans="3:5">
      <c r="C19">
        <f>SUM(C15:C18)</f>
        <v>53375</v>
      </c>
      <c r="D19">
        <f>SUM(D15:D18)</f>
        <v>39852.065</v>
      </c>
      <c r="E19">
        <f>SUM(E15:E18)</f>
        <v>13477.935</v>
      </c>
    </row>
    <row r="22" spans="2:5">
      <c r="B22" t="s">
        <v>101</v>
      </c>
      <c r="C22">
        <v>31500</v>
      </c>
      <c r="D22">
        <v>30089</v>
      </c>
      <c r="E22">
        <v>1413</v>
      </c>
    </row>
    <row r="23" spans="3:5">
      <c r="C23">
        <v>105</v>
      </c>
      <c r="D23">
        <v>100.29</v>
      </c>
      <c r="E23">
        <v>4.71</v>
      </c>
    </row>
    <row r="24" spans="3:5">
      <c r="C24">
        <f>SUM(C22:C23)</f>
        <v>31605</v>
      </c>
      <c r="D24">
        <f>SUM(D22:D23)</f>
        <v>30189.29</v>
      </c>
      <c r="E24">
        <f>SUM(E22:E23)</f>
        <v>1417.71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总概算表</vt:lpstr>
      <vt:lpstr>综合概算表</vt:lpstr>
      <vt:lpstr>可研批复以外部分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cp:lastPrinted>2023-09-21T03:24:00Z</cp:lastPrinted>
  <dcterms:modified xsi:type="dcterms:W3CDTF">2025-07-18T08:41:51Z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606DFB17DF9848E5BA08F26F5AD98BBF_13</vt:lpwstr>
  </property>
  <property fmtid="{D5CDD505-2E9C-101B-9397-08002B2CF9AE}" pid="4" name="KSOReadingLayout">
    <vt:bool>false</vt:bool>
  </property>
</Properties>
</file>