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方案三概算表" sheetId="3" r:id="rId1"/>
  </sheets>
  <definedNames>
    <definedName name="_xlnm.Print_Area" localSheetId="0">方案三概算表!$A$1:$I$28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<sst xmlns="http://schemas.openxmlformats.org/spreadsheetml/2006/main" count="51" uniqueCount="44">
  <si>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工 程 概 算 表</t>
  </si>
  <si>
    <t>工程名称：高庄乡广华村良种繁育提升配套项目</t>
  </si>
  <si>
    <t>序号</t>
  </si>
  <si>
    <t>工程项目或
费用名称</t>
  </si>
  <si>
    <t>概算价值（万元）</t>
  </si>
  <si>
    <t>概算经济指标(元）</t>
  </si>
  <si>
    <t>占总投资比（%）</t>
  </si>
  <si>
    <t>建筑工程费</t>
  </si>
  <si>
    <t>其他费用</t>
  </si>
  <si>
    <t>合计</t>
  </si>
  <si>
    <t>单位</t>
  </si>
  <si>
    <t>数量</t>
  </si>
  <si>
    <t>指标（元）</t>
  </si>
  <si>
    <t>一</t>
  </si>
  <si>
    <t>工程费用</t>
  </si>
  <si>
    <t>筛选储存车间</t>
  </si>
  <si>
    <t>㎡</t>
  </si>
  <si>
    <t>机械棚</t>
  </si>
  <si>
    <t>管理用房</t>
  </si>
  <si>
    <t>混凝土硬化地面</t>
  </si>
  <si>
    <t>地磅</t>
  </si>
  <si>
    <t>个</t>
  </si>
  <si>
    <t>铁艺围栏</t>
  </si>
  <si>
    <t>m</t>
  </si>
  <si>
    <t>砖围墙</t>
  </si>
  <si>
    <t>电动伸缩门</t>
  </si>
  <si>
    <t>外网</t>
  </si>
  <si>
    <t>室外给排水土建</t>
  </si>
  <si>
    <t>室外给排水
管网安装</t>
  </si>
  <si>
    <t>室外电气土建</t>
  </si>
  <si>
    <t>室外供电管线安装</t>
  </si>
  <si>
    <t>二</t>
  </si>
  <si>
    <t>工程建设
其他费用</t>
  </si>
  <si>
    <t>工程设计费</t>
  </si>
  <si>
    <t>工程监理费</t>
  </si>
  <si>
    <t>清单及招标控
制价编制费</t>
  </si>
  <si>
    <t>竣工结算审核费</t>
  </si>
  <si>
    <t>招标代理服务费</t>
  </si>
  <si>
    <t>财务决算费</t>
  </si>
  <si>
    <t>三</t>
  </si>
  <si>
    <t>预备费</t>
  </si>
  <si>
    <t>四</t>
  </si>
  <si>
    <t>建设项目概算
总投资</t>
  </si>
  <si>
    <t>（一+二+三）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</si>
</sst>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49"/>
    <xf numFmtId="0" fontId="1" fillId="0" borderId="0" xfId="49" applyFont="1"/>
    <xf numFmtId="0" fontId="0" fillId="0" borderId="0" xfId="49" applyAlignment="1">
      <alignment horizontal="center"/>
    </xf>
    <xf numFmtId="0" fontId="2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2" borderId="0" xfId="49" applyFont="1" applyFill="1" applyBorder="1" applyAlignment="1">
      <alignment horizontal="left" vertical="center" wrapText="1"/>
    </xf>
    <xf numFmtId="0" fontId="4" fillId="2" borderId="0" xfId="49" applyFont="1" applyFill="1" applyBorder="1" applyAlignment="1">
      <alignment horizont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15" zoomScaleNormal="115" workbookViewId="0">
      <selection activeCell="L9" sqref="L9"/>
    </sheetView>
  </sheetViews>
  <sheetFormatPr defaultColWidth="9.14285714285714" defaultRowHeight="12"/>
  <cols>
    <col min="1" max="1" width="7.93333333333333" customWidth="1"/>
    <col min="2" max="2" width="18.2571428571429" style="2" customWidth="1"/>
    <col min="3" max="3" width="11.6190476190476" style="2" customWidth="1"/>
    <col min="4" max="4" width="10.647619047619" style="2" customWidth="1"/>
    <col min="5" max="5" width="11.6190476190476" style="2" customWidth="1"/>
    <col min="6" max="6" width="6.95238095238095" customWidth="1"/>
    <col min="7" max="7" width="9.99047619047619" customWidth="1"/>
    <col min="8" max="8" width="12.2857142857143" customWidth="1"/>
    <col min="9" max="9" width="10.4285714285714" style="2" customWidth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" customHeight="1" spans="1:9">
      <c r="A2" s="5" t="s">
        <v>1</v>
      </c>
      <c r="B2" s="5"/>
      <c r="C2" s="5"/>
      <c r="D2" s="5"/>
      <c r="E2" s="5"/>
      <c r="F2" s="6"/>
      <c r="G2" s="6"/>
      <c r="H2" s="6"/>
      <c r="I2" s="6"/>
    </row>
    <row r="3" s="1" customFormat="1" ht="19" customHeight="1" spans="1:9">
      <c r="A3" s="7" t="s">
        <v>2</v>
      </c>
      <c r="B3" s="7" t="s">
        <v>3</v>
      </c>
      <c r="C3" s="7" t="s">
        <v>4</v>
      </c>
      <c r="D3" s="7"/>
      <c r="E3" s="7"/>
      <c r="F3" s="7" t="s">
        <v>5</v>
      </c>
      <c r="G3" s="7"/>
      <c r="H3" s="7"/>
      <c r="I3" s="7" t="s">
        <v>6</v>
      </c>
    </row>
    <row r="4" s="1" customFormat="1" ht="19" customHeight="1" spans="1:9">
      <c r="A4" s="7"/>
      <c r="B4" s="7"/>
      <c r="C4" s="7"/>
      <c r="D4" s="7"/>
      <c r="E4" s="7"/>
      <c r="F4" s="7"/>
      <c r="G4" s="7"/>
      <c r="H4" s="7"/>
      <c r="I4" s="7"/>
    </row>
    <row r="5" s="1" customFormat="1" ht="22" customHeight="1" spans="1:9">
      <c r="A5" s="7"/>
      <c r="B5" s="7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/>
    </row>
    <row r="6" s="1" customFormat="1" ht="22" customHeight="1" spans="1:9">
      <c r="A6" s="8" t="s">
        <v>13</v>
      </c>
      <c r="B6" s="8" t="s">
        <v>14</v>
      </c>
      <c r="C6" s="9">
        <f>C7+C8+C9+C10+C11+C12+C13+C14+C15</f>
        <v>267.19</v>
      </c>
      <c r="D6" s="8"/>
      <c r="E6" s="9">
        <f>C6</f>
        <v>267.19</v>
      </c>
      <c r="F6" s="8"/>
      <c r="G6" s="8"/>
      <c r="H6" s="8"/>
      <c r="I6" s="10">
        <f>C6/E28*100</f>
        <v>92.4889921085902</v>
      </c>
    </row>
    <row r="7" s="1" customFormat="1" ht="22" customHeight="1" spans="1:9">
      <c r="A7" s="7">
        <v>1</v>
      </c>
      <c r="B7" s="7" t="s">
        <v>15</v>
      </c>
      <c r="C7" s="10">
        <v>112.92</v>
      </c>
      <c r="D7" s="7"/>
      <c r="E7" s="10">
        <f t="shared" ref="E7:E19" si="0">C7</f>
        <v>112.92</v>
      </c>
      <c r="F7" s="7" t="s">
        <v>16</v>
      </c>
      <c r="G7" s="7">
        <v>934.25</v>
      </c>
      <c r="H7" s="10">
        <f>C7/G7*10000</f>
        <v>1208.67005619481</v>
      </c>
      <c r="I7" s="10"/>
    </row>
    <row r="8" s="1" customFormat="1" ht="22" customHeight="1" spans="1:9">
      <c r="A8" s="7">
        <v>2</v>
      </c>
      <c r="B8" s="7" t="s">
        <v>17</v>
      </c>
      <c r="C8" s="10">
        <v>29.05</v>
      </c>
      <c r="D8" s="7"/>
      <c r="E8" s="10">
        <f t="shared" si="0"/>
        <v>29.05</v>
      </c>
      <c r="F8" s="7" t="s">
        <v>16</v>
      </c>
      <c r="G8" s="11">
        <v>496</v>
      </c>
      <c r="H8" s="10">
        <f>C8/G8*10000</f>
        <v>585.685483870968</v>
      </c>
      <c r="I8" s="10"/>
    </row>
    <row r="9" s="1" customFormat="1" ht="22" customHeight="1" spans="1:9">
      <c r="A9" s="7">
        <v>3</v>
      </c>
      <c r="B9" s="7" t="s">
        <v>18</v>
      </c>
      <c r="C9" s="10">
        <v>32.07</v>
      </c>
      <c r="D9" s="10"/>
      <c r="E9" s="10">
        <f t="shared" si="0"/>
        <v>32.07</v>
      </c>
      <c r="F9" s="7" t="s">
        <v>16</v>
      </c>
      <c r="G9" s="7">
        <v>112</v>
      </c>
      <c r="H9" s="10">
        <f>C9/G9*10000</f>
        <v>2863.39285714286</v>
      </c>
      <c r="I9" s="10"/>
    </row>
    <row r="10" s="1" customFormat="1" ht="22" customHeight="1" spans="1:9">
      <c r="A10" s="7">
        <v>4</v>
      </c>
      <c r="B10" s="7" t="s">
        <v>19</v>
      </c>
      <c r="C10" s="10">
        <v>58</v>
      </c>
      <c r="D10" s="10"/>
      <c r="E10" s="10">
        <f t="shared" si="0"/>
        <v>58</v>
      </c>
      <c r="F10" s="7" t="s">
        <v>16</v>
      </c>
      <c r="G10" s="11">
        <v>4218</v>
      </c>
      <c r="H10" s="10">
        <f>C10/G10*10000</f>
        <v>137.505926979611</v>
      </c>
      <c r="I10" s="10"/>
    </row>
    <row r="11" s="1" customFormat="1" ht="22" customHeight="1" spans="1:9">
      <c r="A11" s="7">
        <v>5</v>
      </c>
      <c r="B11" s="7" t="s">
        <v>20</v>
      </c>
      <c r="C11" s="7">
        <v>10</v>
      </c>
      <c r="D11" s="10"/>
      <c r="E11" s="10">
        <f t="shared" si="0"/>
        <v>10</v>
      </c>
      <c r="F11" s="7" t="s">
        <v>21</v>
      </c>
      <c r="G11" s="7"/>
      <c r="H11" s="10"/>
      <c r="I11" s="10"/>
    </row>
    <row r="12" s="1" customFormat="1" ht="22" customHeight="1" spans="1:9">
      <c r="A12" s="7">
        <v>6</v>
      </c>
      <c r="B12" s="7" t="s">
        <v>22</v>
      </c>
      <c r="C12" s="7">
        <v>1.98</v>
      </c>
      <c r="D12" s="10"/>
      <c r="E12" s="10">
        <f t="shared" si="0"/>
        <v>1.98</v>
      </c>
      <c r="F12" s="7" t="s">
        <v>23</v>
      </c>
      <c r="G12" s="7">
        <v>53</v>
      </c>
      <c r="H12" s="10">
        <f>C12/G12*10000</f>
        <v>373.584905660377</v>
      </c>
      <c r="I12" s="10"/>
    </row>
    <row r="13" s="1" customFormat="1" ht="22" customHeight="1" spans="1:9">
      <c r="A13" s="7">
        <v>7</v>
      </c>
      <c r="B13" s="7" t="s">
        <v>24</v>
      </c>
      <c r="C13" s="7">
        <v>8.66</v>
      </c>
      <c r="D13" s="10"/>
      <c r="E13" s="10">
        <f t="shared" si="0"/>
        <v>8.66</v>
      </c>
      <c r="F13" s="7" t="s">
        <v>23</v>
      </c>
      <c r="G13" s="7">
        <v>82</v>
      </c>
      <c r="H13" s="10">
        <f>C13/G13*10000</f>
        <v>1056.09756097561</v>
      </c>
      <c r="I13" s="10"/>
    </row>
    <row r="14" s="1" customFormat="1" ht="22" customHeight="1" spans="1:9">
      <c r="A14" s="7">
        <v>8</v>
      </c>
      <c r="B14" s="7" t="s">
        <v>25</v>
      </c>
      <c r="C14" s="7">
        <v>2.44</v>
      </c>
      <c r="D14" s="10"/>
      <c r="E14" s="10">
        <f t="shared" si="0"/>
        <v>2.44</v>
      </c>
      <c r="F14" s="7" t="s">
        <v>23</v>
      </c>
      <c r="G14" s="7">
        <v>13.5</v>
      </c>
      <c r="H14" s="10">
        <f>C14/G14*10000</f>
        <v>1807.40740740741</v>
      </c>
      <c r="I14" s="10"/>
    </row>
    <row r="15" s="1" customFormat="1" ht="22" customHeight="1" spans="1:9">
      <c r="A15" s="7">
        <v>9</v>
      </c>
      <c r="B15" s="7" t="s">
        <v>26</v>
      </c>
      <c r="C15" s="10">
        <f>C16+C17+C18+C19</f>
        <v>12.07</v>
      </c>
      <c r="D15" s="10"/>
      <c r="E15" s="10">
        <f t="shared" si="0"/>
        <v>12.07</v>
      </c>
      <c r="F15" s="7"/>
      <c r="G15" s="7"/>
      <c r="H15" s="7"/>
      <c r="I15" s="10"/>
    </row>
    <row r="16" s="1" customFormat="1" ht="22" customHeight="1" spans="1:9">
      <c r="A16" s="7">
        <v>9.1</v>
      </c>
      <c r="B16" s="7" t="s">
        <v>27</v>
      </c>
      <c r="C16" s="7">
        <v>6.06</v>
      </c>
      <c r="D16" s="10"/>
      <c r="E16" s="10">
        <f t="shared" si="0"/>
        <v>6.06</v>
      </c>
      <c r="F16" s="7"/>
      <c r="G16" s="7"/>
      <c r="H16" s="7"/>
      <c r="I16" s="10"/>
    </row>
    <row r="17" s="1" customFormat="1" ht="27" customHeight="1" spans="1:9">
      <c r="A17" s="7">
        <v>9.2</v>
      </c>
      <c r="B17" s="7" t="s">
        <v>28</v>
      </c>
      <c r="C17" s="7">
        <v>2.2</v>
      </c>
      <c r="D17" s="10"/>
      <c r="E17" s="10">
        <f t="shared" si="0"/>
        <v>2.2</v>
      </c>
      <c r="F17" s="7" t="s">
        <v>23</v>
      </c>
      <c r="G17" s="7">
        <v>181.76</v>
      </c>
      <c r="H17" s="10">
        <f>C17/G17*10000</f>
        <v>121.038732394366</v>
      </c>
      <c r="I17" s="10"/>
    </row>
    <row r="18" s="1" customFormat="1" ht="22" customHeight="1" spans="1:9">
      <c r="A18" s="7">
        <v>9.3</v>
      </c>
      <c r="B18" s="7" t="s">
        <v>29</v>
      </c>
      <c r="C18" s="7">
        <v>1.13</v>
      </c>
      <c r="D18" s="9"/>
      <c r="E18" s="10">
        <f t="shared" si="0"/>
        <v>1.13</v>
      </c>
      <c r="F18" s="7"/>
      <c r="G18" s="7"/>
      <c r="H18" s="7"/>
      <c r="I18" s="10"/>
    </row>
    <row r="19" s="1" customFormat="1" ht="22" customHeight="1" spans="1:9">
      <c r="A19" s="7">
        <v>9.4</v>
      </c>
      <c r="B19" s="7" t="s">
        <v>30</v>
      </c>
      <c r="C19" s="7">
        <v>2.68</v>
      </c>
      <c r="D19" s="9"/>
      <c r="E19" s="10">
        <f t="shared" si="0"/>
        <v>2.68</v>
      </c>
      <c r="F19" s="7" t="s">
        <v>23</v>
      </c>
      <c r="G19" s="7">
        <v>220</v>
      </c>
      <c r="H19" s="10">
        <f>C19/G19*10000</f>
        <v>121.818181818182</v>
      </c>
      <c r="I19" s="10"/>
    </row>
    <row r="20" s="1" customFormat="1" ht="30" customHeight="1" spans="1:9">
      <c r="A20" s="8" t="s">
        <v>31</v>
      </c>
      <c r="B20" s="8" t="s">
        <v>32</v>
      </c>
      <c r="C20" s="8"/>
      <c r="D20" s="9">
        <f>D21+D22+D23+D24+D25+D26</f>
        <v>16.218433</v>
      </c>
      <c r="E20" s="9">
        <f>D20</f>
        <v>16.218433</v>
      </c>
      <c r="F20" s="10"/>
      <c r="G20" s="8"/>
      <c r="H20" s="8"/>
      <c r="I20" s="9">
        <f>D20/E28*100</f>
        <v>5.61408182099143</v>
      </c>
    </row>
    <row r="21" s="1" customFormat="1" ht="22" customHeight="1" spans="1:9">
      <c r="A21" s="7">
        <v>1</v>
      </c>
      <c r="B21" s="7" t="s">
        <v>33</v>
      </c>
      <c r="C21" s="7"/>
      <c r="D21" s="10">
        <f>C6*0.025</f>
        <v>6.67975</v>
      </c>
      <c r="E21" s="10">
        <f>SUM(C21:D21)</f>
        <v>6.67975</v>
      </c>
      <c r="F21" s="10"/>
      <c r="G21" s="7"/>
      <c r="H21" s="12">
        <v>0.025</v>
      </c>
      <c r="I21" s="9"/>
    </row>
    <row r="22" s="1" customFormat="1" ht="22" customHeight="1" spans="1:9">
      <c r="A22" s="7">
        <v>2</v>
      </c>
      <c r="B22" s="7" t="s">
        <v>34</v>
      </c>
      <c r="C22" s="7"/>
      <c r="D22" s="10">
        <f>C6*0.015</f>
        <v>4.00785</v>
      </c>
      <c r="E22" s="10">
        <f>D22</f>
        <v>4.00785</v>
      </c>
      <c r="F22" s="10"/>
      <c r="G22" s="7"/>
      <c r="H22" s="12">
        <v>0.015</v>
      </c>
      <c r="I22" s="9"/>
    </row>
    <row r="23" s="1" customFormat="1" ht="30" customHeight="1" spans="1:9">
      <c r="A23" s="7">
        <v>3</v>
      </c>
      <c r="B23" s="7" t="s">
        <v>35</v>
      </c>
      <c r="C23" s="7"/>
      <c r="D23" s="10">
        <f>C6*0.0047</f>
        <v>1.255793</v>
      </c>
      <c r="E23" s="10">
        <f>D23</f>
        <v>1.255793</v>
      </c>
      <c r="F23" s="10"/>
      <c r="G23" s="7"/>
      <c r="H23" s="12">
        <v>0.0047</v>
      </c>
      <c r="I23" s="9"/>
    </row>
    <row r="24" s="1" customFormat="1" ht="22" customHeight="1" spans="1:9">
      <c r="A24" s="7">
        <v>4</v>
      </c>
      <c r="B24" s="7" t="s">
        <v>36</v>
      </c>
      <c r="C24" s="7"/>
      <c r="D24" s="10">
        <f>C6*0.003</f>
        <v>0.80157</v>
      </c>
      <c r="E24" s="10">
        <f>D24</f>
        <v>0.80157</v>
      </c>
      <c r="F24" s="10"/>
      <c r="G24" s="7"/>
      <c r="H24" s="12">
        <v>0.003</v>
      </c>
      <c r="I24" s="9"/>
    </row>
    <row r="25" s="1" customFormat="1" ht="22" customHeight="1" spans="1:9">
      <c r="A25" s="7">
        <v>5</v>
      </c>
      <c r="B25" s="7" t="s">
        <v>37</v>
      </c>
      <c r="C25" s="7"/>
      <c r="D25" s="10">
        <f>C6*0.7/100</f>
        <v>1.87033</v>
      </c>
      <c r="E25" s="10">
        <v>1.87</v>
      </c>
      <c r="F25" s="10"/>
      <c r="G25" s="7"/>
      <c r="H25" s="12">
        <v>0.007</v>
      </c>
      <c r="I25" s="9"/>
    </row>
    <row r="26" s="1" customFormat="1" ht="22" customHeight="1" spans="1:9">
      <c r="A26" s="7">
        <v>6</v>
      </c>
      <c r="B26" s="7" t="s">
        <v>38</v>
      </c>
      <c r="C26" s="8"/>
      <c r="D26" s="10">
        <f>C6*0.006</f>
        <v>1.60314</v>
      </c>
      <c r="E26" s="10">
        <f>SUM(C26:D26)</f>
        <v>1.60314</v>
      </c>
      <c r="F26" s="10"/>
      <c r="G26" s="7"/>
      <c r="H26" s="12">
        <v>0.006</v>
      </c>
      <c r="I26" s="9"/>
    </row>
    <row r="27" s="1" customFormat="1" ht="22" customHeight="1" spans="1:9">
      <c r="A27" s="8" t="s">
        <v>39</v>
      </c>
      <c r="B27" s="8" t="s">
        <v>40</v>
      </c>
      <c r="C27" s="8"/>
      <c r="D27" s="8"/>
      <c r="E27" s="9">
        <v>5.48</v>
      </c>
      <c r="F27" s="8"/>
      <c r="G27" s="8"/>
      <c r="H27" s="8"/>
      <c r="I27" s="9">
        <f>E27/E28*100</f>
        <v>1.89692607041833</v>
      </c>
    </row>
    <row r="28" s="1" customFormat="1" ht="32" customHeight="1" spans="1:9">
      <c r="A28" s="8" t="s">
        <v>41</v>
      </c>
      <c r="B28" s="8" t="s">
        <v>42</v>
      </c>
      <c r="C28" s="8"/>
      <c r="D28" s="8"/>
      <c r="E28" s="9">
        <f>C6+D20+E27</f>
        <v>288.888433</v>
      </c>
      <c r="F28" s="7" t="s">
        <v>43</v>
      </c>
      <c r="G28" s="7"/>
      <c r="H28" s="7"/>
      <c r="I28" s="7">
        <v>100</v>
      </c>
    </row>
  </sheetData>
  <mergeCells count="12">
    <mergeCell ref="A1:I1"/>
    <mergeCell ref="A2:E2"/>
    <mergeCell ref="F2:I2"/>
    <mergeCell ref="F27:H27"/>
    <mergeCell ref="F28:H28"/>
    <mergeCell ref="A3:A5"/>
    <mergeCell ref="B3:B5"/>
    <mergeCell ref="I3:I5"/>
    <mergeCell ref="I6:I19"/>
    <mergeCell ref="I20:I26"/>
    <mergeCell ref="C3:E4"/>
    <mergeCell ref="F3:H4"/>
  </mergeCells>
  <printOptions horizontalCentered="1"/>
  <pageMargins left="0.554861111111111" right="0.554861111111111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方案三概算表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2022-10-16T17:20:00Z</dcterms:created>
  <dcterms:modified xsi:type="dcterms:W3CDTF">2025-05-23T06:38:23Z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C67711CBD33243C6908B570104ED126E_13</vt:lpwstr>
  </property>
  <property fmtid="{D5CDD505-2E9C-101B-9397-08002B2CF9AE}" pid="3" name="KSOProductBuildVer">
    <vt:lpwstr>2052-12.1.0.21171</vt:lpwstr>
  </property>
</Properties>
</file>