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<sst xmlns="http://schemas.openxmlformats.org/spreadsheetml/2006/main" count="74" uniqueCount="50">
  <si>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平罗县县域医共体2025年医疗卫生强基工程投资估算表</t>
  </si>
  <si>
    <t>序号</t>
  </si>
  <si>
    <t>项目名称</t>
  </si>
  <si>
    <t>单位</t>
  </si>
  <si>
    <t>数量</t>
  </si>
  <si>
    <t>单位价值（元）</t>
  </si>
  <si>
    <t>投资估算  （万元）</t>
  </si>
  <si>
    <t>备注</t>
  </si>
  <si>
    <t>一</t>
  </si>
  <si>
    <t>工程费用</t>
  </si>
  <si>
    <t>（一）</t>
  </si>
  <si>
    <t>建筑工程</t>
  </si>
  <si>
    <t>县域医共体医技与资源共享中心</t>
  </si>
  <si>
    <t>原有建筑拆除</t>
  </si>
  <si>
    <t>平方米</t>
  </si>
  <si>
    <t>土建主体工程</t>
  </si>
  <si>
    <t>装饰装修工程</t>
  </si>
  <si>
    <t>通风空调系统</t>
  </si>
  <si>
    <t>消防工程</t>
  </si>
  <si>
    <t>给排水工程</t>
  </si>
  <si>
    <t>电气工程</t>
  </si>
  <si>
    <t>室外工程</t>
  </si>
  <si>
    <t>项</t>
  </si>
  <si>
    <t>姚伏卫生院改造提升工程</t>
  </si>
  <si>
    <t>（二）</t>
  </si>
  <si>
    <t>医疗设备购置费用</t>
  </si>
  <si>
    <t>16排CT</t>
  </si>
  <si>
    <t>台</t>
  </si>
  <si>
    <t>彩超</t>
  </si>
  <si>
    <t>二</t>
  </si>
  <si>
    <t>工程建设其他费</t>
  </si>
  <si>
    <t>建设单位管理费</t>
  </si>
  <si>
    <t>万元</t>
  </si>
  <si>
    <t>参考《基本建设财务管理规定》的通知（财政部财建〔2016〕504号）计取</t>
  </si>
  <si>
    <t>勘察设计费</t>
  </si>
  <si>
    <t>参照国家计委、建设部关于发布《工程勘察设计收费管理规定》的通知（计价格〔2002〕10号），按市场价计入；</t>
  </si>
  <si>
    <t>图纸审核费</t>
  </si>
  <si>
    <t>监理费</t>
  </si>
  <si>
    <t>参考《国家发展改革委、建设部关于印发〈建设工程监理与相关服务收费管理规定〉的通知》的通知（宁价费发〔2007〕90号），按市场价计入；</t>
  </si>
  <si>
    <t>可研编制等前期咨询费</t>
  </si>
  <si>
    <r>
      <rPr>
        <sz val="11"/>
        <color rgb="FF000000"/>
        <rFont val="宋体"/>
        <charset val="134"/>
        <scheme val="minor"/>
      </rPr>
      <t>参考</t>
    </r>
    <r>
      <rPr>
        <sz val="12"/>
        <color theme="1"/>
        <rFont val="宋体"/>
        <charset val="134"/>
        <scheme val="minor"/>
      </rPr>
      <t>宁价费发[1999]1283号建设项目估算投资额分档收费标准，按市场价计入</t>
    </r>
  </si>
  <si>
    <t>招投标服务费</t>
  </si>
  <si>
    <t>参考发改价格[2011]534号，按市场价计入</t>
  </si>
  <si>
    <t>预决算编制费</t>
  </si>
  <si>
    <t>参考《关于核定建设工程造价咨询服务收费标注的批复》宁价费发〔2010〕87号，按市场价计入；</t>
  </si>
  <si>
    <t>工程质量检测费</t>
  </si>
  <si>
    <t>跟踪审计费</t>
  </si>
  <si>
    <t>三</t>
  </si>
  <si>
    <t>预备费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</si>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</sst>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  <numFmt numFmtId="178" formatCode="0_ "/>
    <numFmt numFmtId="179" formatCode="0.0000000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left" vertical="center" wrapText="1"/>
    </xf>
    <xf numFmtId="179" fontId="1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9" workbookViewId="0">
      <selection activeCell="B40" sqref="B40"/>
    </sheetView>
  </sheetViews>
  <sheetFormatPr defaultColWidth="9" defaultRowHeight="13.5"/>
  <cols>
    <col min="1" max="1" width="8.375" style="7" customWidth="1"/>
    <col min="2" max="2" width="34" style="8" customWidth="1"/>
    <col min="3" max="3" width="9.50833333333333" style="9" customWidth="1"/>
    <col min="4" max="4" width="13.6333333333333" style="9" customWidth="1"/>
    <col min="5" max="5" width="11.8916666666667" style="9" customWidth="1"/>
    <col min="6" max="6" width="13.8916666666667" style="10" customWidth="1"/>
    <col min="7" max="7" width="40.2583333333333" style="10" customWidth="1"/>
    <col min="8" max="8" width="14.125" style="8"/>
    <col min="9" max="9" width="20.625" style="8" customWidth="1"/>
    <col min="10" max="11" width="12.625" style="8"/>
    <col min="12" max="16384" width="9" style="8"/>
  </cols>
  <sheetData>
    <row r="1" ht="33" customHeight="1" spans="1:7">
      <c r="A1" s="11" t="s">
        <v>0</v>
      </c>
      <c r="B1" s="12"/>
      <c r="C1" s="11"/>
      <c r="D1" s="11"/>
      <c r="E1" s="11"/>
      <c r="F1" s="11"/>
      <c r="G1" s="11"/>
    </row>
    <row r="2" s="1" customFormat="1" ht="39" customHeight="1" spans="1:7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</row>
    <row r="3" ht="24" customHeight="1" spans="1:9">
      <c r="A3" s="13" t="s">
        <v>8</v>
      </c>
      <c r="B3" s="16" t="s">
        <v>9</v>
      </c>
      <c r="C3" s="14"/>
      <c r="D3" s="14"/>
      <c r="E3" s="14"/>
      <c r="F3" s="15">
        <f>F4+F22</f>
        <v>5396.74</v>
      </c>
      <c r="G3" s="15"/>
      <c r="H3" s="8">
        <f>F3+F22</f>
        <v>5931.74</v>
      </c>
      <c r="I3" s="32">
        <v>2317.25</v>
      </c>
    </row>
    <row r="4" s="2" customFormat="1" ht="24" customHeight="1" spans="1:9">
      <c r="A4" s="13" t="s">
        <v>10</v>
      </c>
      <c r="B4" s="16" t="s">
        <v>11</v>
      </c>
      <c r="C4" s="14"/>
      <c r="D4" s="14"/>
      <c r="E4" s="14"/>
      <c r="F4" s="15">
        <f>F5+F14</f>
        <v>4861.74</v>
      </c>
      <c r="G4" s="15"/>
      <c r="H4" s="8"/>
      <c r="I4" s="32"/>
    </row>
    <row r="5" s="3" customFormat="1" ht="24" customHeight="1" spans="1:9">
      <c r="A5" s="13">
        <v>1</v>
      </c>
      <c r="B5" s="16" t="s">
        <v>12</v>
      </c>
      <c r="C5" s="14"/>
      <c r="D5" s="14">
        <v>7440</v>
      </c>
      <c r="E5" s="17">
        <f>F5*10000/D5</f>
        <v>5869.47580645161</v>
      </c>
      <c r="F5" s="15">
        <f>SUM(F6:F13)</f>
        <v>4366.89</v>
      </c>
      <c r="G5" s="15"/>
      <c r="H5" s="8"/>
      <c r="I5" s="32"/>
    </row>
    <row r="6" s="3" customFormat="1" ht="24" customHeight="1" spans="1:9">
      <c r="A6" s="18">
        <v>-1</v>
      </c>
      <c r="B6" s="19" t="s">
        <v>13</v>
      </c>
      <c r="C6" s="20" t="s">
        <v>14</v>
      </c>
      <c r="D6" s="20">
        <v>4142</v>
      </c>
      <c r="E6" s="21">
        <v>150</v>
      </c>
      <c r="F6" s="22">
        <f>D6*E6/10000</f>
        <v>62.13</v>
      </c>
      <c r="G6" s="22"/>
      <c r="H6" s="8"/>
      <c r="I6" s="32"/>
    </row>
    <row r="7" s="3" customFormat="1" ht="24" customHeight="1" spans="1:9">
      <c r="A7" s="18">
        <v>-2</v>
      </c>
      <c r="B7" s="19" t="s">
        <v>15</v>
      </c>
      <c r="C7" s="20" t="s">
        <v>14</v>
      </c>
      <c r="D7" s="20">
        <f>D5</f>
        <v>7440</v>
      </c>
      <c r="E7" s="20">
        <v>3800</v>
      </c>
      <c r="F7" s="22">
        <f t="shared" ref="F7:F13" si="0">D7*E7/10000</f>
        <v>2827.2</v>
      </c>
      <c r="G7" s="22"/>
      <c r="I7" s="33"/>
    </row>
    <row r="8" s="3" customFormat="1" ht="24" customHeight="1" spans="1:9">
      <c r="A8" s="18">
        <v>-3</v>
      </c>
      <c r="B8" s="19" t="s">
        <v>16</v>
      </c>
      <c r="C8" s="20" t="s">
        <v>14</v>
      </c>
      <c r="D8" s="20">
        <f>D7</f>
        <v>7440</v>
      </c>
      <c r="E8" s="20">
        <v>800</v>
      </c>
      <c r="F8" s="22">
        <f t="shared" si="0"/>
        <v>595.2</v>
      </c>
      <c r="G8" s="22"/>
      <c r="I8" s="33"/>
    </row>
    <row r="9" s="3" customFormat="1" ht="24" customHeight="1" spans="1:9">
      <c r="A9" s="18">
        <v>-4</v>
      </c>
      <c r="B9" s="19" t="s">
        <v>17</v>
      </c>
      <c r="C9" s="20" t="s">
        <v>14</v>
      </c>
      <c r="D9" s="20">
        <f>D8</f>
        <v>7440</v>
      </c>
      <c r="E9" s="20">
        <v>580</v>
      </c>
      <c r="F9" s="22">
        <f t="shared" si="0"/>
        <v>431.52</v>
      </c>
      <c r="G9" s="22"/>
      <c r="I9" s="33"/>
    </row>
    <row r="10" s="3" customFormat="1" ht="24" customHeight="1" spans="1:9">
      <c r="A10" s="18">
        <v>-5</v>
      </c>
      <c r="B10" s="19" t="s">
        <v>18</v>
      </c>
      <c r="C10" s="20" t="s">
        <v>14</v>
      </c>
      <c r="D10" s="20">
        <f>D9</f>
        <v>7440</v>
      </c>
      <c r="E10" s="20">
        <v>125</v>
      </c>
      <c r="F10" s="22">
        <f t="shared" si="0"/>
        <v>93</v>
      </c>
      <c r="G10" s="22"/>
      <c r="I10" s="33"/>
    </row>
    <row r="11" s="3" customFormat="1" ht="24" customHeight="1" spans="1:9">
      <c r="A11" s="18">
        <v>-6</v>
      </c>
      <c r="B11" s="19" t="s">
        <v>19</v>
      </c>
      <c r="C11" s="20" t="s">
        <v>14</v>
      </c>
      <c r="D11" s="20">
        <f>D10</f>
        <v>7440</v>
      </c>
      <c r="E11" s="21">
        <v>60</v>
      </c>
      <c r="F11" s="22">
        <f t="shared" si="0"/>
        <v>44.64</v>
      </c>
      <c r="G11" s="22"/>
      <c r="I11" s="33"/>
    </row>
    <row r="12" s="3" customFormat="1" ht="24" customHeight="1" spans="1:9">
      <c r="A12" s="18">
        <v>-7</v>
      </c>
      <c r="B12" s="19" t="s">
        <v>20</v>
      </c>
      <c r="C12" s="20" t="s">
        <v>14</v>
      </c>
      <c r="D12" s="20">
        <f>D11</f>
        <v>7440</v>
      </c>
      <c r="E12" s="20">
        <v>300</v>
      </c>
      <c r="F12" s="22">
        <f t="shared" si="0"/>
        <v>223.2</v>
      </c>
      <c r="G12" s="22"/>
      <c r="I12" s="33"/>
    </row>
    <row r="13" s="3" customFormat="1" ht="24" customHeight="1" spans="1:9">
      <c r="A13" s="18">
        <v>-8</v>
      </c>
      <c r="B13" s="19" t="s">
        <v>21</v>
      </c>
      <c r="C13" s="20" t="s">
        <v>22</v>
      </c>
      <c r="D13" s="20">
        <v>1</v>
      </c>
      <c r="E13" s="20">
        <v>900000</v>
      </c>
      <c r="F13" s="22">
        <f t="shared" si="0"/>
        <v>90</v>
      </c>
      <c r="G13" s="22"/>
      <c r="I13" s="33"/>
    </row>
    <row r="14" s="3" customFormat="1" ht="24" customHeight="1" spans="1:9">
      <c r="A14" s="13">
        <v>2</v>
      </c>
      <c r="B14" s="16" t="s">
        <v>23</v>
      </c>
      <c r="C14" s="14"/>
      <c r="D14" s="14">
        <v>900</v>
      </c>
      <c r="E14" s="17">
        <f>F14*10000/D14</f>
        <v>5498.33333333333</v>
      </c>
      <c r="F14" s="15">
        <f>SUM(F15:F21)</f>
        <v>494.85</v>
      </c>
      <c r="G14" s="23"/>
      <c r="I14" s="33"/>
    </row>
    <row r="15" s="3" customFormat="1" ht="24" customHeight="1" spans="1:9">
      <c r="A15" s="18">
        <v>-1</v>
      </c>
      <c r="B15" s="19" t="str">
        <f t="shared" ref="B15:B20" si="1">B7</f>
        <v>土建主体工程</v>
      </c>
      <c r="C15" s="20" t="s">
        <v>14</v>
      </c>
      <c r="D15" s="20">
        <f t="shared" ref="D15:D20" si="2">D14</f>
        <v>900</v>
      </c>
      <c r="E15" s="20">
        <v>3500</v>
      </c>
      <c r="F15" s="22">
        <f t="shared" ref="F14:F22" si="3">D15*E15/10000</f>
        <v>315</v>
      </c>
      <c r="G15" s="23"/>
      <c r="I15" s="33"/>
    </row>
    <row r="16" s="3" customFormat="1" ht="24" customHeight="1" spans="1:9">
      <c r="A16" s="18">
        <v>-2</v>
      </c>
      <c r="B16" s="19" t="str">
        <f t="shared" si="1"/>
        <v>装饰装修工程</v>
      </c>
      <c r="C16" s="20" t="s">
        <v>14</v>
      </c>
      <c r="D16" s="20">
        <f t="shared" si="2"/>
        <v>900</v>
      </c>
      <c r="E16" s="20">
        <v>600</v>
      </c>
      <c r="F16" s="22">
        <f t="shared" si="3"/>
        <v>54</v>
      </c>
      <c r="G16" s="23"/>
      <c r="I16" s="33"/>
    </row>
    <row r="17" s="3" customFormat="1" ht="24" customHeight="1" spans="1:9">
      <c r="A17" s="18">
        <v>-3</v>
      </c>
      <c r="B17" s="19" t="str">
        <f t="shared" si="1"/>
        <v>通风空调系统</v>
      </c>
      <c r="C17" s="20" t="s">
        <v>14</v>
      </c>
      <c r="D17" s="20">
        <f t="shared" si="2"/>
        <v>900</v>
      </c>
      <c r="E17" s="20">
        <f>E9</f>
        <v>580</v>
      </c>
      <c r="F17" s="22">
        <f t="shared" si="3"/>
        <v>52.2</v>
      </c>
      <c r="G17" s="23"/>
      <c r="I17" s="33"/>
    </row>
    <row r="18" s="3" customFormat="1" ht="24" customHeight="1" spans="1:9">
      <c r="A18" s="18">
        <v>-4</v>
      </c>
      <c r="B18" s="19" t="str">
        <f t="shared" si="1"/>
        <v>消防工程</v>
      </c>
      <c r="C18" s="20" t="s">
        <v>14</v>
      </c>
      <c r="D18" s="20">
        <f t="shared" si="2"/>
        <v>900</v>
      </c>
      <c r="E18" s="20">
        <f>E10</f>
        <v>125</v>
      </c>
      <c r="F18" s="22">
        <f t="shared" si="3"/>
        <v>11.25</v>
      </c>
      <c r="G18" s="23"/>
      <c r="I18" s="33"/>
    </row>
    <row r="19" s="3" customFormat="1" ht="24" customHeight="1" spans="1:9">
      <c r="A19" s="18">
        <v>-5</v>
      </c>
      <c r="B19" s="19" t="str">
        <f t="shared" si="1"/>
        <v>给排水工程</v>
      </c>
      <c r="C19" s="20" t="s">
        <v>14</v>
      </c>
      <c r="D19" s="20">
        <f t="shared" si="2"/>
        <v>900</v>
      </c>
      <c r="E19" s="21">
        <f>E11</f>
        <v>60</v>
      </c>
      <c r="F19" s="22">
        <f t="shared" si="3"/>
        <v>5.4</v>
      </c>
      <c r="G19" s="23"/>
      <c r="I19" s="33"/>
    </row>
    <row r="20" s="3" customFormat="1" ht="24" customHeight="1" spans="1:9">
      <c r="A20" s="18">
        <v>-6</v>
      </c>
      <c r="B20" s="19" t="str">
        <f t="shared" si="1"/>
        <v>电气工程</v>
      </c>
      <c r="C20" s="20" t="s">
        <v>14</v>
      </c>
      <c r="D20" s="20">
        <f t="shared" si="2"/>
        <v>900</v>
      </c>
      <c r="E20" s="20">
        <v>300</v>
      </c>
      <c r="F20" s="22">
        <f t="shared" si="3"/>
        <v>27</v>
      </c>
      <c r="G20" s="23"/>
      <c r="I20" s="33"/>
    </row>
    <row r="21" s="3" customFormat="1" ht="24" customHeight="1" spans="1:9">
      <c r="A21" s="18">
        <v>-7</v>
      </c>
      <c r="B21" s="19" t="s">
        <v>21</v>
      </c>
      <c r="C21" s="20" t="s">
        <v>22</v>
      </c>
      <c r="D21" s="20">
        <v>1</v>
      </c>
      <c r="E21" s="20">
        <v>300000</v>
      </c>
      <c r="F21" s="22">
        <f t="shared" si="3"/>
        <v>30</v>
      </c>
      <c r="G21" s="23"/>
      <c r="I21" s="33"/>
    </row>
    <row r="22" s="4" customFormat="1" ht="24" customHeight="1" spans="1:9">
      <c r="A22" s="13" t="s">
        <v>24</v>
      </c>
      <c r="B22" s="16" t="s">
        <v>25</v>
      </c>
      <c r="C22" s="14"/>
      <c r="D22" s="14"/>
      <c r="E22" s="14"/>
      <c r="F22" s="15">
        <f>F23+F24</f>
        <v>535</v>
      </c>
      <c r="G22" s="24"/>
      <c r="I22" s="34"/>
    </row>
    <row r="23" s="5" customFormat="1" ht="24" customHeight="1" spans="1:7">
      <c r="A23" s="18">
        <v>1</v>
      </c>
      <c r="B23" s="25" t="s">
        <v>26</v>
      </c>
      <c r="C23" s="20" t="s">
        <v>27</v>
      </c>
      <c r="D23" s="26">
        <v>1</v>
      </c>
      <c r="E23" s="26">
        <v>1950000</v>
      </c>
      <c r="F23" s="22">
        <f>D23*E23/10000</f>
        <v>195</v>
      </c>
      <c r="G23" s="15"/>
    </row>
    <row r="24" s="5" customFormat="1" ht="24" customHeight="1" spans="1:7">
      <c r="A24" s="18">
        <v>2</v>
      </c>
      <c r="B24" s="27" t="s">
        <v>28</v>
      </c>
      <c r="C24" s="20" t="s">
        <v>27</v>
      </c>
      <c r="D24" s="26">
        <v>2</v>
      </c>
      <c r="E24" s="26">
        <v>1700000</v>
      </c>
      <c r="F24" s="22">
        <f>D24*E24/10000</f>
        <v>340</v>
      </c>
      <c r="G24" s="15"/>
    </row>
    <row r="25" s="5" customFormat="1" ht="30" customHeight="1" spans="1:9">
      <c r="A25" s="13" t="s">
        <v>29</v>
      </c>
      <c r="B25" s="16" t="s">
        <v>30</v>
      </c>
      <c r="C25" s="14"/>
      <c r="D25" s="14"/>
      <c r="E25" s="14"/>
      <c r="F25" s="15">
        <f>SUM(F26:F34)</f>
        <v>390.3004278</v>
      </c>
      <c r="G25" s="15"/>
      <c r="I25" s="5">
        <f>F25/F3</f>
        <v>0.0723215177681341</v>
      </c>
    </row>
    <row r="26" ht="45" customHeight="1" spans="1:7">
      <c r="A26" s="18">
        <v>1</v>
      </c>
      <c r="B26" s="19" t="s">
        <v>31</v>
      </c>
      <c r="C26" s="20" t="s">
        <v>32</v>
      </c>
      <c r="D26" s="22">
        <f>F3</f>
        <v>5396.74</v>
      </c>
      <c r="E26" s="28">
        <v>0.012</v>
      </c>
      <c r="F26" s="22">
        <f>D26*E26</f>
        <v>64.76088</v>
      </c>
      <c r="G26" s="29" t="s">
        <v>33</v>
      </c>
    </row>
    <row r="27" ht="45" customHeight="1" spans="1:7">
      <c r="A27" s="18">
        <v>2</v>
      </c>
      <c r="B27" s="19" t="s">
        <v>34</v>
      </c>
      <c r="C27" s="20" t="s">
        <v>32</v>
      </c>
      <c r="D27" s="22">
        <f>D26</f>
        <v>5396.74</v>
      </c>
      <c r="E27" s="30">
        <v>0.03</v>
      </c>
      <c r="F27" s="22">
        <f t="shared" ref="F27:F35" si="4">D27*E27</f>
        <v>161.9022</v>
      </c>
      <c r="G27" s="29" t="s">
        <v>35</v>
      </c>
    </row>
    <row r="28" ht="45" customHeight="1" spans="1:7">
      <c r="A28" s="18">
        <v>3</v>
      </c>
      <c r="B28" s="19" t="s">
        <v>36</v>
      </c>
      <c r="C28" s="20" t="s">
        <v>32</v>
      </c>
      <c r="D28" s="22">
        <f>F27</f>
        <v>161.9022</v>
      </c>
      <c r="E28" s="28">
        <v>0.049</v>
      </c>
      <c r="F28" s="22">
        <f t="shared" si="4"/>
        <v>7.9332078</v>
      </c>
      <c r="G28" s="29"/>
    </row>
    <row r="29" ht="63" customHeight="1" spans="1:7">
      <c r="A29" s="18">
        <v>4</v>
      </c>
      <c r="B29" s="19" t="s">
        <v>37</v>
      </c>
      <c r="C29" s="20" t="s">
        <v>32</v>
      </c>
      <c r="D29" s="22">
        <f>D27</f>
        <v>5396.74</v>
      </c>
      <c r="E29" s="28">
        <f>F29/D29</f>
        <v>0.0178515177681341</v>
      </c>
      <c r="F29" s="22">
        <v>96.34</v>
      </c>
      <c r="G29" s="29" t="s">
        <v>38</v>
      </c>
    </row>
    <row r="30" ht="45" customHeight="1" spans="1:7">
      <c r="A30" s="18">
        <v>5</v>
      </c>
      <c r="B30" s="19" t="s">
        <v>39</v>
      </c>
      <c r="C30" s="20" t="s">
        <v>32</v>
      </c>
      <c r="D30" s="22">
        <f>D29</f>
        <v>5396.74</v>
      </c>
      <c r="E30" s="28">
        <v>0.003</v>
      </c>
      <c r="F30" s="22">
        <f t="shared" si="4"/>
        <v>16.19022</v>
      </c>
      <c r="G30" s="29" t="s">
        <v>40</v>
      </c>
    </row>
    <row r="31" ht="45" customHeight="1" spans="1:7">
      <c r="A31" s="18">
        <v>6</v>
      </c>
      <c r="B31" s="19" t="s">
        <v>41</v>
      </c>
      <c r="C31" s="20" t="s">
        <v>32</v>
      </c>
      <c r="D31" s="22">
        <f>D30</f>
        <v>5396.74</v>
      </c>
      <c r="E31" s="28">
        <v>0.0025</v>
      </c>
      <c r="F31" s="22">
        <f t="shared" si="4"/>
        <v>13.49185</v>
      </c>
      <c r="G31" s="29" t="s">
        <v>42</v>
      </c>
    </row>
    <row r="32" ht="45" customHeight="1" spans="1:7">
      <c r="A32" s="18">
        <v>7</v>
      </c>
      <c r="B32" s="19" t="s">
        <v>43</v>
      </c>
      <c r="C32" s="20" t="s">
        <v>32</v>
      </c>
      <c r="D32" s="22">
        <f>D31</f>
        <v>5396.74</v>
      </c>
      <c r="E32" s="28">
        <v>0.0032</v>
      </c>
      <c r="F32" s="22">
        <f t="shared" si="4"/>
        <v>17.269568</v>
      </c>
      <c r="G32" s="29" t="s">
        <v>44</v>
      </c>
    </row>
    <row r="33" s="6" customFormat="1" ht="24" customHeight="1" spans="1:7">
      <c r="A33" s="18">
        <v>8</v>
      </c>
      <c r="B33" s="19" t="s">
        <v>45</v>
      </c>
      <c r="C33" s="20" t="s">
        <v>32</v>
      </c>
      <c r="D33" s="22">
        <f>D32</f>
        <v>5396.74</v>
      </c>
      <c r="E33" s="28">
        <v>0.0003</v>
      </c>
      <c r="F33" s="22">
        <f t="shared" si="4"/>
        <v>1.619022</v>
      </c>
      <c r="G33" s="22"/>
    </row>
    <row r="34" s="3" customFormat="1" ht="28" customHeight="1" spans="1:7">
      <c r="A34" s="18">
        <v>9</v>
      </c>
      <c r="B34" s="19" t="s">
        <v>46</v>
      </c>
      <c r="C34" s="20" t="s">
        <v>32</v>
      </c>
      <c r="D34" s="22">
        <f>D33</f>
        <v>5396.74</v>
      </c>
      <c r="E34" s="28">
        <v>0.002</v>
      </c>
      <c r="F34" s="22">
        <f t="shared" si="4"/>
        <v>10.79348</v>
      </c>
      <c r="G34" s="22"/>
    </row>
    <row r="35" s="5" customFormat="1" ht="28" customHeight="1" spans="1:9">
      <c r="A35" s="13" t="s">
        <v>47</v>
      </c>
      <c r="B35" s="16" t="s">
        <v>48</v>
      </c>
      <c r="C35" s="14" t="s">
        <v>32</v>
      </c>
      <c r="D35" s="15">
        <f>F25+F3</f>
        <v>5787.0404278</v>
      </c>
      <c r="E35" s="31">
        <v>0.08</v>
      </c>
      <c r="F35" s="15">
        <f t="shared" si="4"/>
        <v>462.963234224</v>
      </c>
      <c r="G35" s="15"/>
      <c r="I35" s="5">
        <f>F35/F3</f>
        <v>0.0857857214214507</v>
      </c>
    </row>
    <row r="36" ht="22" customHeight="1" spans="1:10">
      <c r="A36" s="14" t="s">
        <v>49</v>
      </c>
      <c r="B36" s="16"/>
      <c r="C36" s="20"/>
      <c r="D36" s="20"/>
      <c r="E36" s="20"/>
      <c r="F36" s="15">
        <f>F35+F25+F3</f>
        <v>6250.003662024</v>
      </c>
      <c r="G36" s="15"/>
      <c r="H36" s="8">
        <v>3350</v>
      </c>
      <c r="I36" s="8">
        <f>I35+I25</f>
        <v>0.158107239189585</v>
      </c>
      <c r="J36" s="8">
        <f>H37*I36</f>
        <v>988.170244934905</v>
      </c>
    </row>
    <row r="37" spans="8:11">
      <c r="H37" s="8">
        <v>6250</v>
      </c>
      <c r="I37" s="8">
        <f>1-I36</f>
        <v>0.841892760810415</v>
      </c>
      <c r="J37" s="8">
        <f>H37/(1+I25)/(1+0.06)</f>
        <v>5498.56206128027</v>
      </c>
      <c r="K37" s="8">
        <f>J37*4550/(4550+1700)</f>
        <v>4002.95318061204</v>
      </c>
    </row>
    <row r="38" spans="8:11">
      <c r="H38" s="8" t="e">
        <f>(#REF!+#REF!)/I37</f>
        <v>#REF!</v>
      </c>
      <c r="K38" s="8">
        <f>J37-K37</f>
        <v>1495.60888066823</v>
      </c>
    </row>
    <row r="39" spans="11:11">
      <c r="K39" s="8">
        <f>K37+K38</f>
        <v>5498.56206128027</v>
      </c>
    </row>
    <row r="40" spans="11:11">
      <c r="K40" s="8">
        <f>K39+F25+F35</f>
        <v>6351.82572330427</v>
      </c>
    </row>
    <row r="42" ht="27" customHeight="1" spans="3:3">
      <c r="C42" s="9">
        <v>18295185639</v>
      </c>
    </row>
  </sheetData>
  <mergeCells count="2">
    <mergeCell ref="A1:G1"/>
    <mergeCell ref="A36:B36"/>
  </mergeCells>
  <pageMargins left="0.7" right="0.7" top="0.393055555555556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2025-05-07T08:00:44Z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FE84C9F4AC56477FAB5573DAE4CA6EF2_13</vt:lpwstr>
  </property>
</Properties>
</file>