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activeTab="1"/>
  </bookViews>
  <sheets>
    <sheet name="总表" sheetId="1" r:id="rId1"/>
    <sheet name="概算表" sheetId="3" r:id="rId2"/>
  </sheets>
  <definedNames>
    <definedName name="_xlnm._FilterDatabase" localSheetId="1" hidden="1">概算表!$A$4:$O$106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<sst xmlns="http://schemas.openxmlformats.org/spreadsheetml/2006/main" count="233" uniqueCount="146">
  <si>
    <t>投  资  概  算  表</t>
  </si>
  <si>
    <r>
      <rPr>
        <sz val="11"/>
        <rFont val="宋体"/>
        <charset val="134"/>
      </rPr>
      <t>序号</t>
    </r>
  </si>
  <si>
    <r>
      <rPr>
        <sz val="11"/>
        <rFont val="宋体"/>
        <charset val="134"/>
      </rPr>
      <t>工程或费用名称</t>
    </r>
  </si>
  <si>
    <t xml:space="preserve"> 概  算  金  额（万元）</t>
  </si>
  <si>
    <r>
      <rPr>
        <sz val="11"/>
        <rFont val="宋体"/>
        <charset val="134"/>
      </rPr>
      <t>投资比</t>
    </r>
    <r>
      <rPr>
        <sz val="11"/>
        <rFont val="Times New Roman"/>
        <charset val="134"/>
      </rPr>
      <t>(%)</t>
    </r>
  </si>
  <si>
    <r>
      <rPr>
        <sz val="11"/>
        <rFont val="宋体"/>
        <charset val="134"/>
      </rPr>
      <t>土建工程费</t>
    </r>
  </si>
  <si>
    <t>安装工程费</t>
  </si>
  <si>
    <t>设备购置费</t>
  </si>
  <si>
    <r>
      <rPr>
        <sz val="11"/>
        <rFont val="宋体"/>
        <charset val="134"/>
      </rPr>
      <t>其它费用</t>
    </r>
  </si>
  <si>
    <r>
      <rPr>
        <sz val="11"/>
        <rFont val="宋体"/>
        <charset val="134"/>
      </rPr>
      <t>合计</t>
    </r>
  </si>
  <si>
    <r>
      <rPr>
        <b/>
        <sz val="11"/>
        <rFont val="宋体"/>
        <charset val="134"/>
      </rPr>
      <t>一</t>
    </r>
  </si>
  <si>
    <r>
      <rPr>
        <b/>
        <sz val="11"/>
        <rFont val="宋体"/>
        <charset val="134"/>
      </rPr>
      <t>工程费用</t>
    </r>
  </si>
  <si>
    <r>
      <rPr>
        <b/>
        <sz val="11"/>
        <rFont val="宋体"/>
        <charset val="134"/>
      </rPr>
      <t>二</t>
    </r>
  </si>
  <si>
    <r>
      <rPr>
        <b/>
        <sz val="11"/>
        <rFont val="宋体"/>
        <charset val="134"/>
      </rPr>
      <t>工程建设其它费用</t>
    </r>
  </si>
  <si>
    <r>
      <rPr>
        <b/>
        <sz val="11"/>
        <rFont val="宋体"/>
        <charset val="134"/>
      </rPr>
      <t>三</t>
    </r>
  </si>
  <si>
    <r>
      <rPr>
        <b/>
        <sz val="11"/>
        <rFont val="宋体"/>
        <charset val="134"/>
      </rPr>
      <t>预备费</t>
    </r>
  </si>
  <si>
    <t>四</t>
  </si>
  <si>
    <r>
      <rPr>
        <b/>
        <sz val="11"/>
        <rFont val="宋体"/>
        <charset val="134"/>
      </rPr>
      <t>总投资</t>
    </r>
  </si>
  <si>
    <t xml:space="preserve"> </t>
  </si>
  <si>
    <t>工程审定概算表</t>
  </si>
  <si>
    <t>序号</t>
  </si>
  <si>
    <t>项目或费用名称</t>
  </si>
  <si>
    <r>
      <t>概算价值</t>
    </r>
    <r>
      <rPr>
        <b/>
        <sz val="11"/>
        <color rgb="FF000000"/>
        <rFont val="Times New Roman"/>
        <charset val="204"/>
      </rPr>
      <t>(</t>
    </r>
    <r>
      <rPr>
        <b/>
        <sz val="11"/>
        <color rgb="FF000000"/>
        <rFont val="宋体"/>
        <charset val="204"/>
      </rPr>
      <t>万元</t>
    </r>
    <r>
      <rPr>
        <b/>
        <sz val="11"/>
        <color rgb="FF000000"/>
        <rFont val="Times New Roman"/>
        <charset val="204"/>
      </rPr>
      <t>)</t>
    </r>
  </si>
  <si>
    <t>技术经济指标</t>
  </si>
  <si>
    <r>
      <t>占投资额</t>
    </r>
    <r>
      <rPr>
        <b/>
        <sz val="11"/>
        <color rgb="FF000000"/>
        <rFont val="Times New Roman"/>
        <charset val="204"/>
      </rPr>
      <t>%</t>
    </r>
  </si>
  <si>
    <t>建筑工程费</t>
  </si>
  <si>
    <t>其它费用</t>
  </si>
  <si>
    <t>合计</t>
  </si>
  <si>
    <t>单位</t>
  </si>
  <si>
    <t>数量</t>
  </si>
  <si>
    <t>单位价值</t>
  </si>
  <si>
    <t>Ⅰ</t>
  </si>
  <si>
    <t>工程费用</t>
  </si>
  <si>
    <t>一</t>
  </si>
  <si>
    <t>灵沙幼儿园维修改造</t>
  </si>
  <si>
    <t>外墙面喷涂真石漆</t>
  </si>
  <si>
    <t>㎡</t>
  </si>
  <si>
    <t>瓷砖墙裙</t>
  </si>
  <si>
    <t>乳胶漆涂料</t>
  </si>
  <si>
    <t>增加柜子、桌椅、墙裙及墙面及天棚刷乳胶漆涂料</t>
  </si>
  <si>
    <t>项</t>
  </si>
  <si>
    <t>二</t>
  </si>
  <si>
    <t>宝丰幼儿园维修改造</t>
  </si>
  <si>
    <t>顶棚及墙面重喷乳胶漆</t>
  </si>
  <si>
    <t>沙坑</t>
  </si>
  <si>
    <t>三</t>
  </si>
  <si>
    <t>黄渠桥幼儿园维修改造</t>
  </si>
  <si>
    <t>屋面防水</t>
  </si>
  <si>
    <t>顶棚及墙面乳胶漆</t>
  </si>
  <si>
    <t>厨房更换PVC吊顶</t>
  </si>
  <si>
    <t>铺塑胶地板</t>
  </si>
  <si>
    <t>护墙板</t>
  </si>
  <si>
    <t>拆除室外假山</t>
  </si>
  <si>
    <t>混凝土路面拆除及恢复</t>
  </si>
  <si>
    <t>人造草坪拆除及恢复</t>
  </si>
  <si>
    <t>沙坑扩建</t>
  </si>
  <si>
    <t>沙池区域增设攀爬玩具</t>
  </si>
  <si>
    <t>沙池周边埋旧轮胎</t>
  </si>
  <si>
    <t>第三幼儿园维修改造</t>
  </si>
  <si>
    <t>卫生间改造18间</t>
  </si>
  <si>
    <t>间</t>
  </si>
  <si>
    <t>矮柜拆除及恢复</t>
  </si>
  <si>
    <t>拆除瓷砖墙裙后做护墙板</t>
  </si>
  <si>
    <t>墙面及天棚重刷乳胶漆涂料</t>
  </si>
  <si>
    <t>重新做屋面防水</t>
  </si>
  <si>
    <t>拆除及恢复散水</t>
  </si>
  <si>
    <t>面包砖地面拆除及恢复</t>
  </si>
  <si>
    <t>混凝土地面拆除及恢复</t>
  </si>
  <si>
    <t>运动场做橡塑地面</t>
  </si>
  <si>
    <t>室内暖气更换主管</t>
  </si>
  <si>
    <t>室内水改造</t>
  </si>
  <si>
    <t>室外排水系统改造</t>
  </si>
  <si>
    <t>室外采暖管网改造</t>
  </si>
  <si>
    <t>五</t>
  </si>
  <si>
    <t>第四幼儿园维修改造</t>
  </si>
  <si>
    <t>墙面及天棚乳胶漆</t>
  </si>
  <si>
    <t>更换门</t>
  </si>
  <si>
    <t>更换厨房吊顶</t>
  </si>
  <si>
    <t>电气工程</t>
  </si>
  <si>
    <t>消防工程</t>
  </si>
  <si>
    <t>采暖工程</t>
  </si>
  <si>
    <t>水管网改造</t>
  </si>
  <si>
    <t>六</t>
  </si>
  <si>
    <t>第七幼儿园维修改造</t>
  </si>
  <si>
    <t>厨房改造</t>
  </si>
  <si>
    <t>二层露台改造</t>
  </si>
  <si>
    <t>二层露台栏杆改造</t>
  </si>
  <si>
    <t>m</t>
  </si>
  <si>
    <t>室外围墙改造</t>
  </si>
  <si>
    <t>大型组合游戏设施</t>
  </si>
  <si>
    <t>给排水工程</t>
  </si>
  <si>
    <t>七</t>
  </si>
  <si>
    <t>陶乐幼儿园维修改造</t>
  </si>
  <si>
    <t>墙面及顶棚乳胶漆</t>
  </si>
  <si>
    <t>八</t>
  </si>
  <si>
    <t>庙湖幼儿园维修改造</t>
  </si>
  <si>
    <t>多功能厅改造</t>
  </si>
  <si>
    <t>绘本室改造</t>
  </si>
  <si>
    <t>墙面重刷丙烯酸涂料</t>
  </si>
  <si>
    <t>户外做遮阳网</t>
  </si>
  <si>
    <t>九</t>
  </si>
  <si>
    <t>红瑞幼儿园维修改造</t>
  </si>
  <si>
    <t>拆除原有推拉窗后安装断桥铝合金窗</t>
  </si>
  <si>
    <t>更换塑胶地面</t>
  </si>
  <si>
    <t>十</t>
  </si>
  <si>
    <t>沙湖幼儿园维修改造</t>
  </si>
  <si>
    <t>改造一层公共卫生间</t>
  </si>
  <si>
    <t>处</t>
  </si>
  <si>
    <t>改造二、三楼卫生间</t>
  </si>
  <si>
    <t>外墙面重新粉刷真石漆</t>
  </si>
  <si>
    <t>水改造</t>
  </si>
  <si>
    <t>十一</t>
  </si>
  <si>
    <t>姚伏幼儿园维修改造</t>
  </si>
  <si>
    <t>内墙刷涂料</t>
  </si>
  <si>
    <t>外墙面刷涂料</t>
  </si>
  <si>
    <t>改造卫生间</t>
  </si>
  <si>
    <t>室内暖气改造</t>
  </si>
  <si>
    <t>暖外网</t>
  </si>
  <si>
    <t>十二</t>
  </si>
  <si>
    <t>红崖子幼儿园维修改造</t>
  </si>
  <si>
    <t>更换一、二层暖气立管</t>
  </si>
  <si>
    <t>外立面刷涂料</t>
  </si>
  <si>
    <t>十三</t>
  </si>
  <si>
    <t>第一幼儿园维修改造</t>
  </si>
  <si>
    <t>游戏区遮阴设施</t>
  </si>
  <si>
    <t>电动遮阴网</t>
  </si>
  <si>
    <t>风雨教室游戏场地设施设备</t>
  </si>
  <si>
    <t>改善幼儿阅读区环境</t>
  </si>
  <si>
    <t>绿化带维修改造喷灌管网</t>
  </si>
  <si>
    <t>三楼多功能厅儿童演出台</t>
  </si>
  <si>
    <t>水外网</t>
  </si>
  <si>
    <t>Ⅱ</t>
  </si>
  <si>
    <t>其他费用</t>
  </si>
  <si>
    <t>建设单位管理费</t>
  </si>
  <si>
    <t>万元</t>
  </si>
  <si>
    <t>测量费</t>
  </si>
  <si>
    <t>设计费</t>
  </si>
  <si>
    <t>清单及招标控制价编制</t>
  </si>
  <si>
    <t>竣工结算审核</t>
  </si>
  <si>
    <t>竣工决算审核</t>
  </si>
  <si>
    <t>工程招标服务费</t>
  </si>
  <si>
    <t>工程监理费</t>
  </si>
  <si>
    <t>清单控制价审核费</t>
  </si>
  <si>
    <t>Ⅲ</t>
  </si>
  <si>
    <t>预备费3%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</si>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</sst>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6">
    <font>
      <sz val="10"/>
      <color rgb="FF000000"/>
      <name val="Times New Roman"/>
      <charset val="204"/>
    </font>
    <font>
      <sz val="11"/>
      <color rgb="FF000000"/>
      <name val="宋体"/>
      <charset val="204"/>
      <scheme val="minor"/>
    </font>
    <font>
      <b/>
      <sz val="11"/>
      <color rgb="FF000000"/>
      <name val="宋体"/>
      <charset val="204"/>
      <scheme val="minor"/>
    </font>
    <font>
      <b/>
      <sz val="20"/>
      <color rgb="FF000000"/>
      <name val="宋体"/>
      <charset val="204"/>
    </font>
    <font>
      <b/>
      <sz val="11"/>
      <color rgb="FF000000"/>
      <name val="宋体"/>
      <charset val="204"/>
    </font>
    <font>
      <b/>
      <sz val="11"/>
      <color rgb="FF000000"/>
      <name val="宋体"/>
      <charset val="204"/>
      <scheme val="major"/>
    </font>
    <font>
      <b/>
      <sz val="11"/>
      <name val="宋体"/>
      <charset val="204"/>
      <scheme val="minor"/>
    </font>
    <font>
      <sz val="11"/>
      <color rgb="FF000000"/>
      <name val="宋体"/>
      <charset val="204"/>
      <scheme val="major"/>
    </font>
    <font>
      <sz val="11"/>
      <name val="宋体"/>
      <charset val="204"/>
      <scheme val="minor"/>
    </font>
    <font>
      <b/>
      <sz val="11"/>
      <color rgb="FF000000"/>
      <name val="Times New Roman"/>
      <charset val="204"/>
    </font>
    <font>
      <sz val="14"/>
      <color rgb="FF000000"/>
      <name val="宋体"/>
      <charset val="204"/>
    </font>
    <font>
      <b/>
      <sz val="2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49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176" fontId="0" fillId="0" borderId="0" xfId="0" applyNumberFormat="1" applyFill="1" applyBorder="1" applyAlignment="1">
      <alignment horizontal="left" vertical="top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176" fontId="2" fillId="0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left"/>
    </xf>
    <xf numFmtId="176" fontId="6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left"/>
    </xf>
    <xf numFmtId="176" fontId="8" fillId="0" borderId="2" xfId="0" applyNumberFormat="1" applyFont="1" applyFill="1" applyBorder="1" applyAlignment="1">
      <alignment horizontal="center"/>
    </xf>
    <xf numFmtId="176" fontId="1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176" fontId="3" fillId="0" borderId="0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wrapText="1"/>
    </xf>
    <xf numFmtId="177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10" fillId="0" borderId="0" xfId="0" applyFont="1" applyAlignment="1">
      <alignment horizontal="left" indent="2"/>
    </xf>
    <xf numFmtId="10" fontId="1" fillId="0" borderId="2" xfId="0" applyNumberFormat="1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left" vertical="center" wrapText="1" inden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left" vertical="top" wrapText="1"/>
    </xf>
    <xf numFmtId="2" fontId="14" fillId="0" borderId="2" xfId="0" applyNumberFormat="1" applyFont="1" applyFill="1" applyBorder="1" applyAlignment="1">
      <alignment horizontal="right" vertical="top" indent="1" shrinkToFit="1"/>
    </xf>
    <xf numFmtId="0" fontId="0" fillId="0" borderId="2" xfId="0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top" wrapText="1"/>
    </xf>
    <xf numFmtId="0" fontId="0" fillId="0" borderId="2" xfId="0" applyFill="1" applyBorder="1" applyAlignment="1">
      <alignment horizontal="left" vertical="center" wrapText="1" indent="2"/>
    </xf>
    <xf numFmtId="0" fontId="0" fillId="0" borderId="0" xfId="0" applyFill="1" applyBorder="1" applyAlignment="1">
      <alignment horizontal="left" vertical="center" wrapText="1"/>
    </xf>
    <xf numFmtId="2" fontId="14" fillId="0" borderId="2" xfId="0" applyNumberFormat="1" applyFont="1" applyFill="1" applyBorder="1" applyAlignment="1">
      <alignment horizontal="left" vertical="top" indent="3" shrinkToFit="1"/>
    </xf>
    <xf numFmtId="10" fontId="14" fillId="0" borderId="2" xfId="0" applyNumberFormat="1" applyFont="1" applyFill="1" applyBorder="1" applyAlignment="1">
      <alignment horizontal="center" vertical="top" shrinkToFit="1"/>
    </xf>
    <xf numFmtId="2" fontId="14" fillId="0" borderId="2" xfId="0" applyNumberFormat="1" applyFont="1" applyFill="1" applyBorder="1" applyAlignment="1">
      <alignment horizontal="left" vertical="top" indent="4" shrinkToFit="1"/>
    </xf>
    <xf numFmtId="2" fontId="14" fillId="0" borderId="2" xfId="0" applyNumberFormat="1" applyFont="1" applyFill="1" applyBorder="1" applyAlignment="1">
      <alignment horizontal="center" vertical="top" shrinkToFit="1"/>
    </xf>
    <xf numFmtId="0" fontId="0" fillId="0" borderId="0" xfId="0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3E0EDA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5293</xdr:colOff>
      <xdr:row>85</xdr:row>
      <xdr:rowOff>0</xdr:rowOff>
    </xdr:from>
    <xdr:ext cx="15120391" cy="7329258"/>
    <xdr:pic>
      <xdr:nvPicPr>
        <xdr:cNvPr id="2" name="image1.jpe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" y="36931600"/>
          <a:ext cx="15119985" cy="732917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87"/>
  <sheetViews>
    <sheetView workbookViewId="0">
      <selection activeCell="S11" sqref="S11"/>
    </sheetView>
  </sheetViews>
  <sheetFormatPr defaultColWidth="9" defaultRowHeight="12.75"/>
  <cols>
    <col min="1" max="1" width="10.5" customWidth="1"/>
    <col min="2" max="2" width="26" customWidth="1"/>
    <col min="3" max="3" width="12.6666666666667" customWidth="1"/>
    <col min="4" max="4" width="4.66666666666667" customWidth="1"/>
    <col min="5" max="5" width="10.5" customWidth="1"/>
    <col min="6" max="7" width="8" customWidth="1"/>
    <col min="8" max="8" width="10.5" customWidth="1"/>
    <col min="9" max="9" width="5.83333333333333" customWidth="1"/>
    <col min="10" max="10" width="10.5" customWidth="1"/>
    <col min="11" max="11" width="4.66666666666667" customWidth="1"/>
    <col min="12" max="12" width="17.3333333333333" customWidth="1"/>
    <col min="13" max="13" width="2.16666666666667" customWidth="1"/>
    <col min="14" max="14" width="4.66666666666667" customWidth="1"/>
    <col min="15" max="15" width="8.66666666666667" customWidth="1"/>
    <col min="16" max="16" width="2.16666666666667" customWidth="1"/>
    <col min="17" max="17" width="16.1666666666667" customWidth="1"/>
    <col min="18" max="18" width="4.66666666666667" customWidth="1"/>
    <col min="19" max="19" width="94.5" customWidth="1"/>
  </cols>
  <sheetData>
    <row r="1" ht="34.5" customHeight="1" spans="1:17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41"/>
      <c r="Q1" s="41"/>
    </row>
    <row r="2" ht="26.1" customHeight="1" spans="1:17">
      <c r="A2" s="34" t="s">
        <v>1</v>
      </c>
      <c r="B2" s="35" t="s">
        <v>2</v>
      </c>
      <c r="C2" s="36" t="s">
        <v>3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42" t="s">
        <v>4</v>
      </c>
      <c r="O2" s="42"/>
      <c r="P2" s="43"/>
      <c r="Q2" s="43"/>
    </row>
    <row r="3" ht="26.1" customHeight="1" spans="1:17">
      <c r="A3" s="34"/>
      <c r="B3" s="35"/>
      <c r="C3" s="35" t="s">
        <v>5</v>
      </c>
      <c r="D3" s="35"/>
      <c r="E3" s="35" t="s">
        <v>6</v>
      </c>
      <c r="F3" s="35"/>
      <c r="G3" s="35" t="s">
        <v>7</v>
      </c>
      <c r="H3" s="35"/>
      <c r="I3" s="35" t="s">
        <v>8</v>
      </c>
      <c r="J3" s="35"/>
      <c r="K3" s="35" t="s">
        <v>9</v>
      </c>
      <c r="L3" s="35"/>
      <c r="M3" s="35"/>
      <c r="N3" s="42"/>
      <c r="O3" s="42"/>
      <c r="P3" s="43"/>
      <c r="Q3" s="43"/>
    </row>
    <row r="4" ht="26.1" customHeight="1" spans="1:17">
      <c r="A4" s="37" t="s">
        <v>10</v>
      </c>
      <c r="B4" s="38" t="s">
        <v>11</v>
      </c>
      <c r="C4" s="39">
        <f>概算表!C5</f>
        <v>763.52</v>
      </c>
      <c r="D4" s="39"/>
      <c r="E4" s="39">
        <f>概算表!E5</f>
        <v>101.89</v>
      </c>
      <c r="F4" s="39"/>
      <c r="G4" s="39">
        <f>概算表!D5</f>
        <v>0</v>
      </c>
      <c r="H4" s="39"/>
      <c r="I4" s="40"/>
      <c r="J4" s="40"/>
      <c r="K4" s="44">
        <f>C4+E4+G4</f>
        <v>865.41</v>
      </c>
      <c r="L4" s="44"/>
      <c r="M4" s="44"/>
      <c r="N4" s="45">
        <f>K4/K7</f>
        <v>0.916177962072065</v>
      </c>
      <c r="O4" s="45"/>
      <c r="P4" s="43"/>
      <c r="Q4" s="43"/>
    </row>
    <row r="5" ht="26.1" customHeight="1" spans="1:17">
      <c r="A5" s="37" t="s">
        <v>12</v>
      </c>
      <c r="B5" s="38" t="s">
        <v>13</v>
      </c>
      <c r="C5" s="40"/>
      <c r="D5" s="40"/>
      <c r="E5" s="40"/>
      <c r="F5" s="40"/>
      <c r="G5" s="40"/>
      <c r="H5" s="40"/>
      <c r="I5" s="39">
        <f>概算表!F94</f>
        <v>51.664977</v>
      </c>
      <c r="J5" s="39"/>
      <c r="K5" s="46">
        <f>I5</f>
        <v>51.664977</v>
      </c>
      <c r="L5" s="46"/>
      <c r="M5" s="46"/>
      <c r="N5" s="45">
        <f>K5/K7</f>
        <v>0.0546958243357023</v>
      </c>
      <c r="O5" s="45"/>
      <c r="P5" s="43"/>
      <c r="Q5" s="43"/>
    </row>
    <row r="6" ht="26.1" customHeight="1" spans="1:17">
      <c r="A6" s="37" t="s">
        <v>14</v>
      </c>
      <c r="B6" s="38" t="s">
        <v>15</v>
      </c>
      <c r="C6" s="40"/>
      <c r="D6" s="40"/>
      <c r="E6" s="40"/>
      <c r="F6" s="40"/>
      <c r="G6" s="40"/>
      <c r="H6" s="40"/>
      <c r="I6" s="39">
        <f>概算表!F104</f>
        <v>27.51224931</v>
      </c>
      <c r="J6" s="39"/>
      <c r="K6" s="46">
        <f>I6</f>
        <v>27.51224931</v>
      </c>
      <c r="L6" s="46"/>
      <c r="M6" s="46"/>
      <c r="N6" s="45">
        <f>K6/K7</f>
        <v>0.029126213592233</v>
      </c>
      <c r="O6" s="45"/>
      <c r="P6" s="43"/>
      <c r="Q6" s="43"/>
    </row>
    <row r="7" ht="26.45" customHeight="1" spans="1:17">
      <c r="A7" s="37" t="s">
        <v>16</v>
      </c>
      <c r="B7" s="38" t="s">
        <v>17</v>
      </c>
      <c r="C7" s="39">
        <f>C4</f>
        <v>763.52</v>
      </c>
      <c r="D7" s="39"/>
      <c r="E7" s="39">
        <f>E4</f>
        <v>101.89</v>
      </c>
      <c r="F7" s="39"/>
      <c r="G7" s="39">
        <f>G4</f>
        <v>0</v>
      </c>
      <c r="H7" s="39"/>
      <c r="I7" s="39">
        <f>I5+I6</f>
        <v>79.17722631</v>
      </c>
      <c r="J7" s="39"/>
      <c r="K7" s="46">
        <f>K4+K5+K6</f>
        <v>944.58722631</v>
      </c>
      <c r="L7" s="46"/>
      <c r="M7" s="46"/>
      <c r="N7" s="47">
        <v>100</v>
      </c>
      <c r="O7" s="47"/>
      <c r="P7" s="43"/>
      <c r="Q7" s="43"/>
    </row>
    <row r="8" ht="27.95" customHeight="1"/>
    <row r="9" ht="27.95" customHeight="1"/>
    <row r="10" ht="27.95" customHeight="1" spans="10:10">
      <c r="J10" t="s">
        <v>18</v>
      </c>
    </row>
    <row r="11" ht="32.1" customHeight="1"/>
    <row r="12" ht="27.95" customHeight="1"/>
    <row r="13" ht="27.95" customHeight="1"/>
    <row r="14" ht="27.95" customHeight="1"/>
    <row r="15" ht="27.95" customHeight="1"/>
    <row r="16" ht="27.95" customHeight="1"/>
    <row r="17" ht="27.95" customHeight="1"/>
    <row r="18" ht="29.1" customHeight="1"/>
    <row r="19" ht="27.95" customHeight="1"/>
    <row r="20" ht="27.95" customHeight="1"/>
    <row r="21" ht="27.95" customHeight="1"/>
    <row r="22" ht="27.95" customHeight="1"/>
    <row r="23" ht="27.95" customHeight="1"/>
    <row r="24" ht="27.95" customHeight="1"/>
    <row r="25" ht="27.95" customHeight="1"/>
    <row r="26" ht="27.95" customHeight="1"/>
    <row r="27" ht="27.95" customHeight="1"/>
    <row r="28" ht="27.95" customHeight="1"/>
    <row r="29" ht="27.95" customHeight="1"/>
    <row r="30" ht="27.95" customHeight="1"/>
    <row r="31" ht="29.1" customHeight="1"/>
    <row r="32" ht="27.95" customHeight="1"/>
    <row r="33" ht="27.95" customHeight="1"/>
    <row r="34" ht="27.95" customHeight="1"/>
    <row r="35" ht="27.95" customHeight="1"/>
    <row r="36" ht="27.95" customHeight="1"/>
    <row r="37" ht="27.95" customHeight="1"/>
    <row r="38" ht="27.95" customHeight="1"/>
    <row r="39" ht="27.95" customHeight="1"/>
    <row r="40" ht="27.95" customHeight="1"/>
    <row r="41" ht="27.95" customHeight="1"/>
    <row r="42" ht="27.95" customHeight="1"/>
    <row r="43" ht="27.95" customHeight="1"/>
    <row r="44" ht="27.95" customHeight="1"/>
    <row r="45" ht="27.95" customHeight="1"/>
    <row r="46" ht="27.95" customHeight="1"/>
    <row r="47" ht="29.1" customHeight="1"/>
    <row r="48" ht="27.95" customHeight="1"/>
    <row r="49" ht="27.95" customHeight="1"/>
    <row r="50" ht="34.5" customHeight="1"/>
    <row r="51" ht="27" customHeight="1"/>
    <row r="52" ht="27.95" customHeight="1"/>
    <row r="53" ht="27.95" customHeight="1"/>
    <row r="54" ht="27.95" customHeight="1"/>
    <row r="55" ht="27.95" customHeight="1"/>
    <row r="56" ht="27.95" customHeight="1"/>
    <row r="57" ht="27.95" customHeight="1"/>
    <row r="58" ht="27.95" customHeight="1"/>
    <row r="59" ht="27.95" customHeight="1"/>
    <row r="60" ht="27.95" customHeight="1"/>
    <row r="61" ht="27.95" customHeight="1"/>
    <row r="62" ht="29.1" customHeight="1"/>
    <row r="63" ht="27.95" customHeight="1"/>
    <row r="64" ht="27.95" customHeight="1"/>
    <row r="65" ht="27.95" customHeight="1"/>
    <row r="66" ht="27.95" customHeight="1"/>
    <row r="67" ht="27.95" customHeight="1"/>
    <row r="68" ht="27.95" customHeight="1"/>
    <row r="69" ht="29.1" customHeight="1"/>
    <row r="70" ht="27.95" customHeight="1"/>
    <row r="71" ht="27.95" customHeight="1"/>
    <row r="72" ht="27.95" customHeight="1"/>
    <row r="73" ht="27.95" customHeight="1"/>
    <row r="74" ht="27.95" customHeight="1"/>
    <row r="75" ht="27.95" customHeight="1"/>
    <row r="76" ht="29.1" customHeight="1"/>
    <row r="77" ht="27.95" customHeight="1"/>
    <row r="78" ht="29.1" customHeight="1"/>
    <row r="79" ht="27.95" customHeight="1"/>
    <row r="80" ht="27.95" customHeight="1"/>
    <row r="81" ht="27.95" customHeight="1"/>
    <row r="82" ht="27.95" customHeight="1"/>
    <row r="83" ht="24.95" customHeight="1"/>
    <row r="84" ht="408.95" customHeight="1" spans="1:19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</row>
    <row r="85" ht="168.6" customHeight="1" spans="1:19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</row>
    <row r="86" ht="408.95" customHeight="1"/>
    <row r="87" ht="168.95" customHeight="1"/>
  </sheetData>
  <mergeCells count="41">
    <mergeCell ref="A1:O1"/>
    <mergeCell ref="C2:M2"/>
    <mergeCell ref="P2:Q2"/>
    <mergeCell ref="C3:D3"/>
    <mergeCell ref="E3:F3"/>
    <mergeCell ref="G3:H3"/>
    <mergeCell ref="I3:J3"/>
    <mergeCell ref="K3:M3"/>
    <mergeCell ref="P3:Q3"/>
    <mergeCell ref="C4:D4"/>
    <mergeCell ref="E4:F4"/>
    <mergeCell ref="G4:H4"/>
    <mergeCell ref="I4:J4"/>
    <mergeCell ref="K4:M4"/>
    <mergeCell ref="N4:O4"/>
    <mergeCell ref="P4:Q4"/>
    <mergeCell ref="C5:D5"/>
    <mergeCell ref="E5:F5"/>
    <mergeCell ref="G5:H5"/>
    <mergeCell ref="I5:J5"/>
    <mergeCell ref="K5:M5"/>
    <mergeCell ref="N5:O5"/>
    <mergeCell ref="P5:Q5"/>
    <mergeCell ref="C6:D6"/>
    <mergeCell ref="E6:F6"/>
    <mergeCell ref="G6:H6"/>
    <mergeCell ref="I6:J6"/>
    <mergeCell ref="K6:M6"/>
    <mergeCell ref="N6:O6"/>
    <mergeCell ref="P6:Q6"/>
    <mergeCell ref="C7:D7"/>
    <mergeCell ref="E7:F7"/>
    <mergeCell ref="G7:H7"/>
    <mergeCell ref="I7:J7"/>
    <mergeCell ref="K7:M7"/>
    <mergeCell ref="N7:O7"/>
    <mergeCell ref="P7:Q7"/>
    <mergeCell ref="A2:A3"/>
    <mergeCell ref="B2:B3"/>
    <mergeCell ref="N2:O3"/>
    <mergeCell ref="A84:S85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O106"/>
  <sheetViews>
    <sheetView tabSelected="1" workbookViewId="0">
      <selection activeCell="C14" sqref="C14"/>
    </sheetView>
  </sheetViews>
  <sheetFormatPr defaultColWidth="9.33333333333333" defaultRowHeight="12.75"/>
  <cols>
    <col min="1" max="1" width="6.11111111111111" customWidth="1"/>
    <col min="2" max="2" width="30.3333333333333" customWidth="1"/>
    <col min="3" max="3" width="14.3333333333333" customWidth="1"/>
    <col min="4" max="4" width="9.64444444444444" customWidth="1"/>
    <col min="5" max="5" width="14.1666666666667" customWidth="1"/>
    <col min="6" max="6" width="11.5" customWidth="1"/>
    <col min="7" max="7" width="12.5555555555556" customWidth="1"/>
    <col min="8" max="8" width="7" customWidth="1"/>
    <col min="9" max="9" width="13.1666666666667" customWidth="1"/>
    <col min="10" max="10" width="14.8333333333333" style="4" customWidth="1"/>
    <col min="11" max="11" width="11.8333333333333" customWidth="1"/>
    <col min="13" max="13" width="7.11111111111111" customWidth="1"/>
    <col min="14" max="14" width="8.44444444444444" customWidth="1"/>
    <col min="15" max="15" width="12.8888888888889"/>
    <col min="16" max="16" width="12.6666666666667"/>
  </cols>
  <sheetData>
    <row r="1" s="1" customFormat="1" ht="25.75" customHeight="1" spans="1:11">
      <c r="A1" s="5" t="s">
        <v>19</v>
      </c>
      <c r="B1" s="6"/>
      <c r="C1" s="6"/>
      <c r="D1" s="6"/>
      <c r="E1" s="6"/>
      <c r="F1" s="6"/>
      <c r="G1" s="6"/>
      <c r="H1" s="6"/>
      <c r="I1" s="6"/>
      <c r="J1" s="26"/>
      <c r="K1" s="6"/>
    </row>
    <row r="2" ht="16" customHeight="1" spans="1:11">
      <c r="A2" s="7" t="s">
        <v>20</v>
      </c>
      <c r="B2" s="8" t="s">
        <v>21</v>
      </c>
      <c r="C2" s="9" t="s">
        <v>22</v>
      </c>
      <c r="D2" s="9"/>
      <c r="E2" s="9"/>
      <c r="F2" s="9"/>
      <c r="G2" s="9"/>
      <c r="H2" s="10" t="s">
        <v>23</v>
      </c>
      <c r="I2" s="10"/>
      <c r="J2" s="10"/>
      <c r="K2" s="9" t="s">
        <v>24</v>
      </c>
    </row>
    <row r="3" ht="16" customHeight="1" spans="1:11">
      <c r="A3" s="11"/>
      <c r="B3" s="12"/>
      <c r="C3" s="9"/>
      <c r="D3" s="9"/>
      <c r="E3" s="9"/>
      <c r="F3" s="9"/>
      <c r="G3" s="9"/>
      <c r="H3" s="10"/>
      <c r="I3" s="10"/>
      <c r="J3" s="10"/>
      <c r="K3" s="9"/>
    </row>
    <row r="4" ht="16" customHeight="1" spans="1:11">
      <c r="A4" s="13"/>
      <c r="B4" s="14"/>
      <c r="C4" s="9" t="s">
        <v>25</v>
      </c>
      <c r="D4" s="9" t="s">
        <v>7</v>
      </c>
      <c r="E4" s="9" t="s">
        <v>6</v>
      </c>
      <c r="F4" s="9" t="s">
        <v>26</v>
      </c>
      <c r="G4" s="10" t="s">
        <v>27</v>
      </c>
      <c r="H4" s="10" t="s">
        <v>28</v>
      </c>
      <c r="I4" s="10" t="s">
        <v>29</v>
      </c>
      <c r="J4" s="9" t="s">
        <v>30</v>
      </c>
      <c r="K4" s="27"/>
    </row>
    <row r="5" s="2" customFormat="1" ht="16" customHeight="1" spans="1:15">
      <c r="A5" s="15" t="s">
        <v>31</v>
      </c>
      <c r="B5" s="16" t="s">
        <v>32</v>
      </c>
      <c r="C5" s="17">
        <f>C6+C11+C15+C28+C42+C51+C58+C60+C65+C68+C73+C83+C86</f>
        <v>763.52</v>
      </c>
      <c r="D5" s="17"/>
      <c r="E5" s="17">
        <f>E6+E11+E15+E28+E42+E51+E58+E60+E65+E68+E73+E83+E86</f>
        <v>101.89</v>
      </c>
      <c r="F5" s="17"/>
      <c r="G5" s="17">
        <f>C5+D5+E5</f>
        <v>865.41</v>
      </c>
      <c r="H5" s="17"/>
      <c r="I5" s="17"/>
      <c r="J5" s="17"/>
      <c r="K5" s="15">
        <v>85.5</v>
      </c>
      <c r="M5" s="2">
        <v>888.8</v>
      </c>
      <c r="N5" s="2">
        <f>M5-G5</f>
        <v>23.39</v>
      </c>
      <c r="O5" s="2">
        <f>N5/M5</f>
        <v>0.0263163816381638</v>
      </c>
    </row>
    <row r="6" s="2" customFormat="1" ht="16" customHeight="1" spans="1:11">
      <c r="A6" s="15" t="s">
        <v>33</v>
      </c>
      <c r="B6" s="18" t="s">
        <v>34</v>
      </c>
      <c r="C6" s="19">
        <f>SUM(C7:C10)</f>
        <v>29.6</v>
      </c>
      <c r="D6" s="19"/>
      <c r="E6" s="19">
        <f>SUM(E7:E10)</f>
        <v>0</v>
      </c>
      <c r="F6" s="19"/>
      <c r="G6" s="17">
        <f t="shared" ref="G6:G57" si="0">C6+D6+E6</f>
        <v>29.6</v>
      </c>
      <c r="H6" s="17"/>
      <c r="I6" s="17"/>
      <c r="J6" s="17"/>
      <c r="K6" s="15"/>
    </row>
    <row r="7" s="2" customFormat="1" ht="16" customHeight="1" spans="1:11">
      <c r="A7" s="15"/>
      <c r="B7" s="20" t="s">
        <v>35</v>
      </c>
      <c r="C7" s="21">
        <v>24.19</v>
      </c>
      <c r="D7" s="19"/>
      <c r="E7" s="17"/>
      <c r="F7" s="17"/>
      <c r="G7" s="22">
        <f t="shared" si="0"/>
        <v>24.19</v>
      </c>
      <c r="H7" s="22" t="s">
        <v>36</v>
      </c>
      <c r="I7" s="22">
        <v>1380</v>
      </c>
      <c r="J7" s="22">
        <f>G7/I7*10000</f>
        <v>175.289855072464</v>
      </c>
      <c r="K7" s="15"/>
    </row>
    <row r="8" s="2" customFormat="1" ht="16" customHeight="1" spans="1:11">
      <c r="A8" s="15"/>
      <c r="B8" s="20" t="s">
        <v>37</v>
      </c>
      <c r="C8" s="21">
        <v>1.69</v>
      </c>
      <c r="D8" s="19"/>
      <c r="E8" s="17"/>
      <c r="F8" s="17"/>
      <c r="G8" s="22">
        <f t="shared" si="0"/>
        <v>1.69</v>
      </c>
      <c r="H8" s="22" t="s">
        <v>36</v>
      </c>
      <c r="I8" s="22">
        <v>91.06</v>
      </c>
      <c r="J8" s="22">
        <f t="shared" ref="J8:J20" si="1">G8/I8*10000</f>
        <v>185.591917417088</v>
      </c>
      <c r="K8" s="15"/>
    </row>
    <row r="9" s="2" customFormat="1" ht="16" customHeight="1" spans="1:11">
      <c r="A9" s="15"/>
      <c r="B9" s="20" t="s">
        <v>38</v>
      </c>
      <c r="C9" s="21">
        <v>1.54</v>
      </c>
      <c r="D9" s="19"/>
      <c r="E9" s="17"/>
      <c r="F9" s="17"/>
      <c r="G9" s="22">
        <f t="shared" si="0"/>
        <v>1.54</v>
      </c>
      <c r="H9" s="22" t="s">
        <v>36</v>
      </c>
      <c r="I9" s="22">
        <v>307.92</v>
      </c>
      <c r="J9" s="22">
        <f t="shared" si="1"/>
        <v>50.0129903871135</v>
      </c>
      <c r="K9" s="15"/>
    </row>
    <row r="10" s="2" customFormat="1" ht="27" customHeight="1" spans="1:11">
      <c r="A10" s="15"/>
      <c r="B10" s="23" t="s">
        <v>39</v>
      </c>
      <c r="C10" s="21">
        <v>2.18</v>
      </c>
      <c r="D10" s="19"/>
      <c r="E10" s="17"/>
      <c r="F10" s="17"/>
      <c r="G10" s="22">
        <f t="shared" si="0"/>
        <v>2.18</v>
      </c>
      <c r="H10" s="22" t="s">
        <v>40</v>
      </c>
      <c r="I10" s="22">
        <v>1</v>
      </c>
      <c r="J10" s="22">
        <f t="shared" si="1"/>
        <v>21800</v>
      </c>
      <c r="K10" s="15"/>
    </row>
    <row r="11" s="3" customFormat="1" ht="16" customHeight="1" spans="1:11">
      <c r="A11" s="15" t="s">
        <v>41</v>
      </c>
      <c r="B11" s="18" t="s">
        <v>42</v>
      </c>
      <c r="C11" s="19">
        <f>SUM(C12:C14)</f>
        <v>33.48</v>
      </c>
      <c r="D11" s="19"/>
      <c r="E11" s="19">
        <f>SUM(E12:E14)</f>
        <v>0</v>
      </c>
      <c r="F11" s="19"/>
      <c r="G11" s="17">
        <f t="shared" si="0"/>
        <v>33.48</v>
      </c>
      <c r="H11" s="17"/>
      <c r="I11" s="17"/>
      <c r="J11" s="17"/>
      <c r="K11" s="15"/>
    </row>
    <row r="12" s="3" customFormat="1" ht="16" customHeight="1" spans="1:11">
      <c r="A12" s="15"/>
      <c r="B12" s="20" t="s">
        <v>35</v>
      </c>
      <c r="C12" s="21">
        <v>28.04</v>
      </c>
      <c r="D12" s="19"/>
      <c r="E12" s="17"/>
      <c r="F12" s="17"/>
      <c r="G12" s="22">
        <f t="shared" si="0"/>
        <v>28.04</v>
      </c>
      <c r="H12" s="22" t="s">
        <v>36</v>
      </c>
      <c r="I12" s="22">
        <v>1600</v>
      </c>
      <c r="J12" s="22">
        <f t="shared" si="1"/>
        <v>175.25</v>
      </c>
      <c r="K12" s="15"/>
    </row>
    <row r="13" s="3" customFormat="1" ht="16" customHeight="1" spans="1:11">
      <c r="A13" s="15"/>
      <c r="B13" s="20" t="s">
        <v>43</v>
      </c>
      <c r="C13" s="21">
        <v>4.02</v>
      </c>
      <c r="D13" s="19"/>
      <c r="E13" s="17"/>
      <c r="F13" s="17"/>
      <c r="G13" s="22">
        <f t="shared" si="0"/>
        <v>4.02</v>
      </c>
      <c r="H13" s="22" t="s">
        <v>36</v>
      </c>
      <c r="I13" s="22">
        <v>801.03</v>
      </c>
      <c r="J13" s="22">
        <f t="shared" si="1"/>
        <v>50.1853863151193</v>
      </c>
      <c r="K13" s="15"/>
    </row>
    <row r="14" s="3" customFormat="1" ht="16" customHeight="1" spans="1:11">
      <c r="A14" s="15"/>
      <c r="B14" s="20" t="s">
        <v>44</v>
      </c>
      <c r="C14" s="21">
        <v>1.42</v>
      </c>
      <c r="D14" s="19"/>
      <c r="E14" s="17"/>
      <c r="F14" s="17"/>
      <c r="G14" s="22">
        <f t="shared" si="0"/>
        <v>1.42</v>
      </c>
      <c r="H14" s="22" t="s">
        <v>40</v>
      </c>
      <c r="I14" s="22">
        <v>1</v>
      </c>
      <c r="J14" s="22">
        <f t="shared" si="1"/>
        <v>14200</v>
      </c>
      <c r="K14" s="15"/>
    </row>
    <row r="15" s="2" customFormat="1" ht="16" customHeight="1" spans="1:11">
      <c r="A15" s="15" t="s">
        <v>45</v>
      </c>
      <c r="B15" s="18" t="s">
        <v>46</v>
      </c>
      <c r="C15" s="19">
        <f>SUM(C16:C27)</f>
        <v>70.88</v>
      </c>
      <c r="D15" s="19"/>
      <c r="E15" s="19">
        <f>SUM(E16:E27)</f>
        <v>0</v>
      </c>
      <c r="F15" s="19"/>
      <c r="G15" s="17">
        <f t="shared" si="0"/>
        <v>70.88</v>
      </c>
      <c r="H15" s="17"/>
      <c r="I15" s="17"/>
      <c r="J15" s="17"/>
      <c r="K15" s="15"/>
    </row>
    <row r="16" s="2" customFormat="1" ht="16" customHeight="1" spans="1:11">
      <c r="A16" s="15"/>
      <c r="B16" s="20" t="s">
        <v>47</v>
      </c>
      <c r="C16" s="21">
        <v>4.92</v>
      </c>
      <c r="D16" s="19"/>
      <c r="E16" s="17"/>
      <c r="F16" s="17"/>
      <c r="G16" s="22">
        <f t="shared" si="0"/>
        <v>4.92</v>
      </c>
      <c r="H16" s="22" t="s">
        <v>36</v>
      </c>
      <c r="I16" s="22">
        <v>315</v>
      </c>
      <c r="J16" s="22">
        <f t="shared" si="1"/>
        <v>156.190476190476</v>
      </c>
      <c r="K16" s="15"/>
    </row>
    <row r="17" s="2" customFormat="1" ht="16" customHeight="1" spans="1:11">
      <c r="A17" s="15"/>
      <c r="B17" s="20" t="s">
        <v>35</v>
      </c>
      <c r="C17" s="21">
        <v>14.9</v>
      </c>
      <c r="D17" s="19"/>
      <c r="E17" s="17"/>
      <c r="F17" s="17"/>
      <c r="G17" s="22">
        <f t="shared" si="0"/>
        <v>14.9</v>
      </c>
      <c r="H17" s="22" t="s">
        <v>36</v>
      </c>
      <c r="I17" s="22">
        <v>850</v>
      </c>
      <c r="J17" s="22">
        <f t="shared" si="1"/>
        <v>175.294117647059</v>
      </c>
      <c r="K17" s="15"/>
    </row>
    <row r="18" s="2" customFormat="1" ht="16" customHeight="1" spans="1:11">
      <c r="A18" s="15"/>
      <c r="B18" s="20" t="s">
        <v>48</v>
      </c>
      <c r="C18" s="21">
        <v>10.24</v>
      </c>
      <c r="D18" s="19"/>
      <c r="E18" s="17"/>
      <c r="F18" s="17"/>
      <c r="G18" s="22">
        <f t="shared" si="0"/>
        <v>10.24</v>
      </c>
      <c r="H18" s="22" t="s">
        <v>36</v>
      </c>
      <c r="I18" s="22">
        <v>2961.57</v>
      </c>
      <c r="J18" s="22">
        <f t="shared" si="1"/>
        <v>34.576255161958</v>
      </c>
      <c r="K18" s="15"/>
    </row>
    <row r="19" s="2" customFormat="1" ht="16" customHeight="1" spans="1:11">
      <c r="A19" s="15"/>
      <c r="B19" s="20" t="s">
        <v>49</v>
      </c>
      <c r="C19" s="21">
        <v>1.75</v>
      </c>
      <c r="D19" s="19"/>
      <c r="E19" s="17"/>
      <c r="F19" s="17"/>
      <c r="G19" s="22">
        <f t="shared" si="0"/>
        <v>1.75</v>
      </c>
      <c r="H19" s="22" t="s">
        <v>36</v>
      </c>
      <c r="I19" s="22">
        <v>102.89</v>
      </c>
      <c r="J19" s="22">
        <f t="shared" si="1"/>
        <v>170.084556322286</v>
      </c>
      <c r="K19" s="15"/>
    </row>
    <row r="20" s="2" customFormat="1" ht="16" customHeight="1" spans="1:11">
      <c r="A20" s="15"/>
      <c r="B20" s="20" t="s">
        <v>50</v>
      </c>
      <c r="C20" s="21">
        <v>20.12</v>
      </c>
      <c r="D20" s="19"/>
      <c r="E20" s="17"/>
      <c r="F20" s="17"/>
      <c r="G20" s="22">
        <f t="shared" si="0"/>
        <v>20.12</v>
      </c>
      <c r="H20" s="22" t="s">
        <v>36</v>
      </c>
      <c r="I20" s="22">
        <v>922.71</v>
      </c>
      <c r="J20" s="22">
        <f t="shared" si="1"/>
        <v>218.053342870458</v>
      </c>
      <c r="K20" s="15"/>
    </row>
    <row r="21" s="2" customFormat="1" ht="16" customHeight="1" spans="1:11">
      <c r="A21" s="15"/>
      <c r="B21" s="20" t="s">
        <v>51</v>
      </c>
      <c r="C21" s="21">
        <v>1.29</v>
      </c>
      <c r="D21" s="19"/>
      <c r="E21" s="17"/>
      <c r="F21" s="17"/>
      <c r="G21" s="22">
        <f t="shared" si="0"/>
        <v>1.29</v>
      </c>
      <c r="H21" s="22" t="s">
        <v>36</v>
      </c>
      <c r="I21" s="22">
        <v>126.44</v>
      </c>
      <c r="J21" s="22">
        <f t="shared" ref="J21:J27" si="2">G21/I21*10000</f>
        <v>102.024675735527</v>
      </c>
      <c r="K21" s="15"/>
    </row>
    <row r="22" s="2" customFormat="1" ht="16" customHeight="1" spans="1:11">
      <c r="A22" s="15"/>
      <c r="B22" s="20" t="s">
        <v>52</v>
      </c>
      <c r="C22" s="21">
        <v>0.49</v>
      </c>
      <c r="D22" s="19"/>
      <c r="E22" s="17"/>
      <c r="F22" s="17"/>
      <c r="G22" s="22">
        <f t="shared" si="0"/>
        <v>0.49</v>
      </c>
      <c r="H22" s="22" t="s">
        <v>40</v>
      </c>
      <c r="I22" s="22">
        <v>1</v>
      </c>
      <c r="J22" s="22">
        <f t="shared" si="2"/>
        <v>4900</v>
      </c>
      <c r="K22" s="15"/>
    </row>
    <row r="23" s="2" customFormat="1" ht="16" customHeight="1" spans="1:11">
      <c r="A23" s="15"/>
      <c r="B23" s="20" t="s">
        <v>53</v>
      </c>
      <c r="C23" s="21">
        <v>6.24</v>
      </c>
      <c r="D23" s="19"/>
      <c r="E23" s="17"/>
      <c r="F23" s="17"/>
      <c r="G23" s="22">
        <f t="shared" si="0"/>
        <v>6.24</v>
      </c>
      <c r="H23" s="22" t="s">
        <v>36</v>
      </c>
      <c r="I23" s="22">
        <v>357</v>
      </c>
      <c r="J23" s="22">
        <f t="shared" si="2"/>
        <v>174.789915966387</v>
      </c>
      <c r="K23" s="15"/>
    </row>
    <row r="24" s="2" customFormat="1" ht="16" customHeight="1" spans="1:11">
      <c r="A24" s="15"/>
      <c r="B24" s="20" t="s">
        <v>54</v>
      </c>
      <c r="C24" s="21">
        <v>6.57</v>
      </c>
      <c r="D24" s="19"/>
      <c r="E24" s="17"/>
      <c r="F24" s="17"/>
      <c r="G24" s="22">
        <f t="shared" si="0"/>
        <v>6.57</v>
      </c>
      <c r="H24" s="22" t="s">
        <v>36</v>
      </c>
      <c r="I24" s="22">
        <v>377</v>
      </c>
      <c r="J24" s="22">
        <f t="shared" si="2"/>
        <v>174.270557029178</v>
      </c>
      <c r="K24" s="15"/>
    </row>
    <row r="25" s="2" customFormat="1" ht="16" customHeight="1" spans="1:11">
      <c r="A25" s="15"/>
      <c r="B25" s="20" t="s">
        <v>55</v>
      </c>
      <c r="C25" s="21">
        <v>0.76</v>
      </c>
      <c r="D25" s="19"/>
      <c r="E25" s="17"/>
      <c r="F25" s="17"/>
      <c r="G25" s="22">
        <f t="shared" si="0"/>
        <v>0.76</v>
      </c>
      <c r="H25" s="22" t="s">
        <v>40</v>
      </c>
      <c r="I25" s="22">
        <v>1</v>
      </c>
      <c r="J25" s="22">
        <f t="shared" si="2"/>
        <v>7600</v>
      </c>
      <c r="K25" s="15"/>
    </row>
    <row r="26" s="2" customFormat="1" ht="16" customHeight="1" spans="1:11">
      <c r="A26" s="15"/>
      <c r="B26" s="20" t="s">
        <v>56</v>
      </c>
      <c r="C26" s="21">
        <v>3.27</v>
      </c>
      <c r="D26" s="19"/>
      <c r="E26" s="17"/>
      <c r="F26" s="17"/>
      <c r="G26" s="22">
        <f t="shared" si="0"/>
        <v>3.27</v>
      </c>
      <c r="H26" s="22" t="s">
        <v>40</v>
      </c>
      <c r="I26" s="22">
        <v>1</v>
      </c>
      <c r="J26" s="22">
        <f t="shared" si="2"/>
        <v>32700</v>
      </c>
      <c r="K26" s="15"/>
    </row>
    <row r="27" s="2" customFormat="1" ht="16" customHeight="1" spans="1:11">
      <c r="A27" s="15"/>
      <c r="B27" s="20" t="s">
        <v>57</v>
      </c>
      <c r="C27" s="21">
        <v>0.33</v>
      </c>
      <c r="D27" s="19"/>
      <c r="E27" s="17"/>
      <c r="F27" s="17"/>
      <c r="G27" s="22">
        <f t="shared" si="0"/>
        <v>0.33</v>
      </c>
      <c r="H27" s="22" t="s">
        <v>40</v>
      </c>
      <c r="I27" s="22">
        <v>1</v>
      </c>
      <c r="J27" s="22">
        <f t="shared" si="2"/>
        <v>3300</v>
      </c>
      <c r="K27" s="15"/>
    </row>
    <row r="28" s="2" customFormat="1" ht="16" customHeight="1" spans="1:11">
      <c r="A28" s="15" t="s">
        <v>16</v>
      </c>
      <c r="B28" s="18" t="s">
        <v>58</v>
      </c>
      <c r="C28" s="19">
        <f>SUM(C29:C41)</f>
        <v>212.58</v>
      </c>
      <c r="D28" s="19"/>
      <c r="E28" s="19">
        <f>SUM(E29:E41)</f>
        <v>20.39</v>
      </c>
      <c r="F28" s="19"/>
      <c r="G28" s="17">
        <f t="shared" si="0"/>
        <v>232.97</v>
      </c>
      <c r="H28" s="17"/>
      <c r="I28" s="22"/>
      <c r="J28" s="22"/>
      <c r="K28" s="15"/>
    </row>
    <row r="29" s="2" customFormat="1" ht="16" customHeight="1" spans="1:11">
      <c r="A29" s="15"/>
      <c r="B29" s="20" t="s">
        <v>59</v>
      </c>
      <c r="C29" s="21">
        <v>37.67</v>
      </c>
      <c r="D29" s="19"/>
      <c r="E29" s="17"/>
      <c r="F29" s="17"/>
      <c r="G29" s="22">
        <f t="shared" si="0"/>
        <v>37.67</v>
      </c>
      <c r="H29" s="22" t="s">
        <v>60</v>
      </c>
      <c r="I29" s="22">
        <v>18</v>
      </c>
      <c r="J29" s="22">
        <f t="shared" ref="J28:J40" si="3">G29/I29*10000</f>
        <v>20927.7777777778</v>
      </c>
      <c r="K29" s="15"/>
    </row>
    <row r="30" s="2" customFormat="1" ht="16" customHeight="1" spans="1:11">
      <c r="A30" s="15"/>
      <c r="B30" s="20" t="s">
        <v>61</v>
      </c>
      <c r="C30" s="21">
        <v>26.67</v>
      </c>
      <c r="D30" s="19"/>
      <c r="E30" s="17"/>
      <c r="F30" s="17"/>
      <c r="G30" s="22">
        <f t="shared" si="0"/>
        <v>26.67</v>
      </c>
      <c r="H30" s="22" t="s">
        <v>36</v>
      </c>
      <c r="I30" s="22">
        <v>235.71</v>
      </c>
      <c r="J30" s="22">
        <f t="shared" si="3"/>
        <v>1131.47511772941</v>
      </c>
      <c r="K30" s="15"/>
    </row>
    <row r="31" s="2" customFormat="1" ht="16" customHeight="1" spans="1:11">
      <c r="A31" s="15"/>
      <c r="B31" s="20" t="s">
        <v>62</v>
      </c>
      <c r="C31" s="21">
        <v>2.31</v>
      </c>
      <c r="D31" s="19"/>
      <c r="E31" s="17"/>
      <c r="F31" s="17"/>
      <c r="G31" s="22">
        <f t="shared" si="0"/>
        <v>2.31</v>
      </c>
      <c r="H31" s="22" t="s">
        <v>36</v>
      </c>
      <c r="I31" s="22">
        <v>208.44</v>
      </c>
      <c r="J31" s="22">
        <f t="shared" si="3"/>
        <v>110.823258491652</v>
      </c>
      <c r="K31" s="15"/>
    </row>
    <row r="32" s="2" customFormat="1" ht="16" customHeight="1" spans="1:11">
      <c r="A32" s="15"/>
      <c r="B32" s="20" t="s">
        <v>63</v>
      </c>
      <c r="C32" s="21">
        <v>10.27</v>
      </c>
      <c r="D32" s="19"/>
      <c r="E32" s="17"/>
      <c r="F32" s="17"/>
      <c r="G32" s="22">
        <f t="shared" si="0"/>
        <v>10.27</v>
      </c>
      <c r="H32" s="22" t="s">
        <v>36</v>
      </c>
      <c r="I32" s="22">
        <v>2981.04</v>
      </c>
      <c r="J32" s="22">
        <f t="shared" si="3"/>
        <v>34.451064058181</v>
      </c>
      <c r="K32" s="15"/>
    </row>
    <row r="33" s="2" customFormat="1" ht="16" customHeight="1" spans="1:11">
      <c r="A33" s="15"/>
      <c r="B33" s="20" t="s">
        <v>64</v>
      </c>
      <c r="C33" s="21">
        <v>29.64</v>
      </c>
      <c r="D33" s="19"/>
      <c r="E33" s="17"/>
      <c r="F33" s="17"/>
      <c r="G33" s="22">
        <f t="shared" si="0"/>
        <v>29.64</v>
      </c>
      <c r="H33" s="22" t="s">
        <v>36</v>
      </c>
      <c r="I33" s="22">
        <v>1822.27</v>
      </c>
      <c r="J33" s="22">
        <f t="shared" si="3"/>
        <v>162.654271869701</v>
      </c>
      <c r="K33" s="15"/>
    </row>
    <row r="34" s="2" customFormat="1" ht="16" customHeight="1" spans="1:11">
      <c r="A34" s="15"/>
      <c r="B34" s="20" t="s">
        <v>65</v>
      </c>
      <c r="C34" s="21">
        <v>2.37</v>
      </c>
      <c r="D34" s="19"/>
      <c r="E34" s="17"/>
      <c r="F34" s="17"/>
      <c r="G34" s="22">
        <f t="shared" si="0"/>
        <v>2.37</v>
      </c>
      <c r="H34" s="22" t="s">
        <v>36</v>
      </c>
      <c r="I34" s="22">
        <v>223</v>
      </c>
      <c r="J34" s="22">
        <f t="shared" si="3"/>
        <v>106.27802690583</v>
      </c>
      <c r="K34" s="15"/>
    </row>
    <row r="35" s="2" customFormat="1" ht="16" customHeight="1" spans="1:11">
      <c r="A35" s="15"/>
      <c r="B35" s="20" t="s">
        <v>66</v>
      </c>
      <c r="C35" s="21">
        <v>37.47</v>
      </c>
      <c r="D35" s="19"/>
      <c r="E35" s="17"/>
      <c r="F35" s="17"/>
      <c r="G35" s="22">
        <f t="shared" si="0"/>
        <v>37.47</v>
      </c>
      <c r="H35" s="22" t="s">
        <v>36</v>
      </c>
      <c r="I35" s="22">
        <v>2545.83</v>
      </c>
      <c r="J35" s="22">
        <f t="shared" si="3"/>
        <v>147.181862103911</v>
      </c>
      <c r="K35" s="15"/>
    </row>
    <row r="36" s="2" customFormat="1" ht="16" customHeight="1" spans="1:11">
      <c r="A36" s="15"/>
      <c r="B36" s="20" t="s">
        <v>67</v>
      </c>
      <c r="C36" s="21">
        <v>11.54</v>
      </c>
      <c r="D36" s="19"/>
      <c r="E36" s="17"/>
      <c r="F36" s="17"/>
      <c r="G36" s="22">
        <f t="shared" si="0"/>
        <v>11.54</v>
      </c>
      <c r="H36" s="22" t="s">
        <v>36</v>
      </c>
      <c r="I36" s="22">
        <v>823.3</v>
      </c>
      <c r="J36" s="22">
        <f t="shared" si="3"/>
        <v>140.167618122191</v>
      </c>
      <c r="K36" s="15"/>
    </row>
    <row r="37" s="2" customFormat="1" ht="16" customHeight="1" spans="1:11">
      <c r="A37" s="15"/>
      <c r="B37" s="20" t="s">
        <v>68</v>
      </c>
      <c r="C37" s="21">
        <v>23.61</v>
      </c>
      <c r="D37" s="19"/>
      <c r="E37" s="17"/>
      <c r="F37" s="17"/>
      <c r="G37" s="22">
        <f t="shared" si="0"/>
        <v>23.61</v>
      </c>
      <c r="H37" s="22" t="s">
        <v>36</v>
      </c>
      <c r="I37" s="22">
        <v>912.12</v>
      </c>
      <c r="J37" s="22">
        <f t="shared" si="3"/>
        <v>258.84752006315</v>
      </c>
      <c r="K37" s="15"/>
    </row>
    <row r="38" s="2" customFormat="1" ht="16" customHeight="1" spans="1:11">
      <c r="A38" s="15"/>
      <c r="B38" s="20" t="s">
        <v>69</v>
      </c>
      <c r="C38" s="21">
        <v>16.06</v>
      </c>
      <c r="D38" s="19"/>
      <c r="E38" s="17"/>
      <c r="F38" s="17"/>
      <c r="G38" s="22">
        <f t="shared" si="0"/>
        <v>16.06</v>
      </c>
      <c r="H38" s="22" t="s">
        <v>40</v>
      </c>
      <c r="I38" s="22">
        <v>1</v>
      </c>
      <c r="J38" s="28">
        <f t="shared" si="3"/>
        <v>160600</v>
      </c>
      <c r="K38" s="15"/>
    </row>
    <row r="39" s="2" customFormat="1" ht="16" customHeight="1" spans="1:11">
      <c r="A39" s="15"/>
      <c r="B39" s="20" t="s">
        <v>70</v>
      </c>
      <c r="C39" s="21"/>
      <c r="D39" s="19"/>
      <c r="E39" s="22">
        <v>8.27</v>
      </c>
      <c r="F39" s="17"/>
      <c r="G39" s="22">
        <f t="shared" si="0"/>
        <v>8.27</v>
      </c>
      <c r="H39" s="22"/>
      <c r="I39" s="22"/>
      <c r="J39" s="28"/>
      <c r="K39" s="15"/>
    </row>
    <row r="40" s="2" customFormat="1" ht="16" customHeight="1" spans="1:11">
      <c r="A40" s="15"/>
      <c r="B40" s="20" t="s">
        <v>71</v>
      </c>
      <c r="C40" s="21">
        <v>12.9</v>
      </c>
      <c r="D40" s="19"/>
      <c r="E40" s="22">
        <v>7.39</v>
      </c>
      <c r="F40" s="17"/>
      <c r="G40" s="22">
        <f t="shared" si="0"/>
        <v>20.29</v>
      </c>
      <c r="H40" s="22" t="s">
        <v>40</v>
      </c>
      <c r="I40" s="22">
        <v>1</v>
      </c>
      <c r="J40" s="28">
        <f>G40/I40*10000</f>
        <v>202900</v>
      </c>
      <c r="K40" s="15"/>
    </row>
    <row r="41" s="2" customFormat="1" ht="16" customHeight="1" spans="1:11">
      <c r="A41" s="15"/>
      <c r="B41" s="20" t="s">
        <v>72</v>
      </c>
      <c r="C41" s="21">
        <v>2.07</v>
      </c>
      <c r="D41" s="19"/>
      <c r="E41" s="22">
        <v>4.73</v>
      </c>
      <c r="F41" s="17"/>
      <c r="G41" s="22">
        <f t="shared" si="0"/>
        <v>6.8</v>
      </c>
      <c r="H41" s="22" t="s">
        <v>40</v>
      </c>
      <c r="I41" s="22">
        <v>1</v>
      </c>
      <c r="J41" s="28">
        <f>G41/I41*10000</f>
        <v>68000</v>
      </c>
      <c r="K41" s="15"/>
    </row>
    <row r="42" s="2" customFormat="1" ht="16" customHeight="1" spans="1:11">
      <c r="A42" s="15" t="s">
        <v>73</v>
      </c>
      <c r="B42" s="18" t="s">
        <v>74</v>
      </c>
      <c r="C42" s="19">
        <f>SUM(C43:C50)</f>
        <v>99.22</v>
      </c>
      <c r="D42" s="19"/>
      <c r="E42" s="19">
        <f>SUM(E43:E50)</f>
        <v>71.3</v>
      </c>
      <c r="F42" s="19"/>
      <c r="G42" s="17">
        <f t="shared" si="0"/>
        <v>170.52</v>
      </c>
      <c r="H42" s="22"/>
      <c r="I42" s="22"/>
      <c r="J42" s="22"/>
      <c r="K42" s="15"/>
    </row>
    <row r="43" s="2" customFormat="1" ht="16" customHeight="1" spans="1:11">
      <c r="A43" s="24"/>
      <c r="B43" s="20" t="s">
        <v>75</v>
      </c>
      <c r="C43" s="21">
        <v>40.94</v>
      </c>
      <c r="D43" s="21"/>
      <c r="E43" s="22"/>
      <c r="F43" s="22"/>
      <c r="G43" s="22">
        <f t="shared" si="0"/>
        <v>40.94</v>
      </c>
      <c r="H43" s="22" t="s">
        <v>36</v>
      </c>
      <c r="I43" s="22">
        <v>8142.13</v>
      </c>
      <c r="J43" s="22">
        <f t="shared" ref="J42:J50" si="4">G43/I43*10000</f>
        <v>50.2816830485389</v>
      </c>
      <c r="K43" s="24"/>
    </row>
    <row r="44" s="2" customFormat="1" ht="16" customHeight="1" spans="1:11">
      <c r="A44" s="24"/>
      <c r="B44" s="20" t="s">
        <v>68</v>
      </c>
      <c r="C44" s="21">
        <v>36.49</v>
      </c>
      <c r="D44" s="21"/>
      <c r="E44" s="22"/>
      <c r="F44" s="22"/>
      <c r="G44" s="22">
        <f t="shared" si="0"/>
        <v>36.49</v>
      </c>
      <c r="H44" s="22" t="s">
        <v>36</v>
      </c>
      <c r="I44" s="22">
        <v>1900</v>
      </c>
      <c r="J44" s="22">
        <f t="shared" si="4"/>
        <v>192.052631578947</v>
      </c>
      <c r="K44" s="24"/>
    </row>
    <row r="45" s="2" customFormat="1" ht="16" customHeight="1" spans="1:11">
      <c r="A45" s="24"/>
      <c r="B45" s="20" t="s">
        <v>76</v>
      </c>
      <c r="C45" s="21">
        <v>3.61</v>
      </c>
      <c r="D45" s="21"/>
      <c r="E45" s="22"/>
      <c r="F45" s="22"/>
      <c r="G45" s="22">
        <f t="shared" si="0"/>
        <v>3.61</v>
      </c>
      <c r="H45" s="22" t="s">
        <v>36</v>
      </c>
      <c r="I45" s="22">
        <v>25</v>
      </c>
      <c r="J45" s="22">
        <f t="shared" si="4"/>
        <v>1444</v>
      </c>
      <c r="K45" s="24"/>
    </row>
    <row r="46" s="2" customFormat="1" ht="16" customHeight="1" spans="1:11">
      <c r="A46" s="24"/>
      <c r="B46" s="20" t="s">
        <v>77</v>
      </c>
      <c r="C46" s="21">
        <v>3.86</v>
      </c>
      <c r="D46" s="21"/>
      <c r="E46" s="22"/>
      <c r="F46" s="22"/>
      <c r="G46" s="22">
        <f t="shared" si="0"/>
        <v>3.86</v>
      </c>
      <c r="H46" s="22" t="s">
        <v>36</v>
      </c>
      <c r="I46" s="22">
        <v>211</v>
      </c>
      <c r="J46" s="22">
        <f t="shared" si="4"/>
        <v>182.938388625592</v>
      </c>
      <c r="K46" s="24"/>
    </row>
    <row r="47" s="2" customFormat="1" ht="16" customHeight="1" spans="1:11">
      <c r="A47" s="24"/>
      <c r="B47" s="20" t="s">
        <v>78</v>
      </c>
      <c r="C47" s="21"/>
      <c r="D47" s="21"/>
      <c r="E47" s="22">
        <v>2.73</v>
      </c>
      <c r="F47" s="22"/>
      <c r="G47" s="22">
        <f t="shared" si="0"/>
        <v>2.73</v>
      </c>
      <c r="H47" s="22" t="s">
        <v>40</v>
      </c>
      <c r="I47" s="22">
        <v>1</v>
      </c>
      <c r="J47" s="28">
        <f t="shared" si="4"/>
        <v>27300</v>
      </c>
      <c r="K47" s="24"/>
    </row>
    <row r="48" s="2" customFormat="1" ht="16" customHeight="1" spans="1:11">
      <c r="A48" s="24"/>
      <c r="B48" s="20" t="s">
        <v>79</v>
      </c>
      <c r="C48" s="21"/>
      <c r="D48" s="21"/>
      <c r="E48" s="22">
        <v>5.03</v>
      </c>
      <c r="F48" s="22"/>
      <c r="G48" s="22">
        <f t="shared" si="0"/>
        <v>5.03</v>
      </c>
      <c r="H48" s="22" t="s">
        <v>40</v>
      </c>
      <c r="I48" s="22">
        <v>1</v>
      </c>
      <c r="J48" s="28">
        <f t="shared" si="4"/>
        <v>50300</v>
      </c>
      <c r="K48" s="24"/>
    </row>
    <row r="49" s="2" customFormat="1" ht="16" customHeight="1" spans="1:11">
      <c r="A49" s="24"/>
      <c r="B49" s="20" t="s">
        <v>80</v>
      </c>
      <c r="C49" s="21"/>
      <c r="D49" s="21"/>
      <c r="E49" s="22">
        <v>54.42</v>
      </c>
      <c r="F49" s="22"/>
      <c r="G49" s="22">
        <f t="shared" si="0"/>
        <v>54.42</v>
      </c>
      <c r="H49" s="22" t="s">
        <v>40</v>
      </c>
      <c r="I49" s="22">
        <v>1</v>
      </c>
      <c r="J49" s="28">
        <f t="shared" si="4"/>
        <v>544200</v>
      </c>
      <c r="K49" s="24"/>
    </row>
    <row r="50" s="2" customFormat="1" ht="16" customHeight="1" spans="1:11">
      <c r="A50" s="24"/>
      <c r="B50" s="20" t="s">
        <v>81</v>
      </c>
      <c r="C50" s="21">
        <v>14.32</v>
      </c>
      <c r="D50" s="21"/>
      <c r="E50" s="22">
        <v>9.12</v>
      </c>
      <c r="F50" s="22"/>
      <c r="G50" s="22">
        <f t="shared" si="0"/>
        <v>23.44</v>
      </c>
      <c r="H50" s="22" t="s">
        <v>40</v>
      </c>
      <c r="I50" s="22">
        <v>1</v>
      </c>
      <c r="J50" s="28">
        <f t="shared" si="4"/>
        <v>234400</v>
      </c>
      <c r="K50" s="24"/>
    </row>
    <row r="51" s="2" customFormat="1" ht="16" customHeight="1" spans="1:11">
      <c r="A51" s="24" t="s">
        <v>82</v>
      </c>
      <c r="B51" s="18" t="s">
        <v>83</v>
      </c>
      <c r="C51" s="19">
        <f>SUM(C52:C56)</f>
        <v>48.33</v>
      </c>
      <c r="D51" s="19"/>
      <c r="E51" s="19">
        <f>SUM(E52:E57)</f>
        <v>0.25</v>
      </c>
      <c r="F51" s="19"/>
      <c r="G51" s="17">
        <f t="shared" si="0"/>
        <v>48.58</v>
      </c>
      <c r="H51" s="22"/>
      <c r="I51" s="22"/>
      <c r="J51" s="22"/>
      <c r="K51" s="15"/>
    </row>
    <row r="52" s="2" customFormat="1" ht="16" customHeight="1" spans="1:11">
      <c r="A52" s="24"/>
      <c r="B52" s="20" t="s">
        <v>84</v>
      </c>
      <c r="C52" s="21">
        <v>4.84</v>
      </c>
      <c r="D52" s="21"/>
      <c r="E52" s="22"/>
      <c r="F52" s="17"/>
      <c r="G52" s="22">
        <f t="shared" si="0"/>
        <v>4.84</v>
      </c>
      <c r="H52" s="22" t="s">
        <v>40</v>
      </c>
      <c r="I52" s="22">
        <v>1</v>
      </c>
      <c r="J52" s="28">
        <f t="shared" ref="J51:J71" si="5">G52/I52*10000</f>
        <v>48400</v>
      </c>
      <c r="K52" s="15"/>
    </row>
    <row r="53" s="2" customFormat="1" ht="16" customHeight="1" spans="1:11">
      <c r="A53" s="24"/>
      <c r="B53" s="20" t="s">
        <v>85</v>
      </c>
      <c r="C53" s="21">
        <f>22.18-C54</f>
        <v>20.98</v>
      </c>
      <c r="D53" s="21"/>
      <c r="E53" s="22"/>
      <c r="F53" s="17"/>
      <c r="G53" s="22">
        <f t="shared" si="0"/>
        <v>20.98</v>
      </c>
      <c r="H53" s="22" t="s">
        <v>40</v>
      </c>
      <c r="I53" s="22">
        <v>1</v>
      </c>
      <c r="J53" s="28">
        <f t="shared" si="5"/>
        <v>209800</v>
      </c>
      <c r="K53" s="15"/>
    </row>
    <row r="54" s="2" customFormat="1" ht="16" customHeight="1" spans="1:11">
      <c r="A54" s="24"/>
      <c r="B54" s="20" t="s">
        <v>86</v>
      </c>
      <c r="C54" s="21">
        <v>1.2</v>
      </c>
      <c r="D54" s="21"/>
      <c r="E54" s="22"/>
      <c r="F54" s="17"/>
      <c r="G54" s="22">
        <f t="shared" si="0"/>
        <v>1.2</v>
      </c>
      <c r="H54" s="22" t="s">
        <v>87</v>
      </c>
      <c r="I54" s="22">
        <v>31.35</v>
      </c>
      <c r="J54" s="22">
        <f t="shared" si="5"/>
        <v>382.775119617225</v>
      </c>
      <c r="K54" s="15"/>
    </row>
    <row r="55" s="2" customFormat="1" ht="16" customHeight="1" spans="1:11">
      <c r="A55" s="24"/>
      <c r="B55" s="20" t="s">
        <v>88</v>
      </c>
      <c r="C55" s="21">
        <v>6.05</v>
      </c>
      <c r="D55" s="21"/>
      <c r="E55" s="22"/>
      <c r="F55" s="17"/>
      <c r="G55" s="22">
        <f t="shared" si="0"/>
        <v>6.05</v>
      </c>
      <c r="H55" s="22" t="s">
        <v>87</v>
      </c>
      <c r="I55" s="22">
        <v>92.5</v>
      </c>
      <c r="J55" s="22">
        <f t="shared" si="5"/>
        <v>654.054054054054</v>
      </c>
      <c r="K55" s="15"/>
    </row>
    <row r="56" s="2" customFormat="1" ht="16" customHeight="1" spans="1:11">
      <c r="A56" s="24"/>
      <c r="B56" s="20" t="s">
        <v>89</v>
      </c>
      <c r="C56" s="21">
        <v>15.26</v>
      </c>
      <c r="D56" s="21"/>
      <c r="E56" s="22"/>
      <c r="F56" s="17"/>
      <c r="G56" s="22">
        <f t="shared" si="0"/>
        <v>15.26</v>
      </c>
      <c r="H56" s="22" t="s">
        <v>40</v>
      </c>
      <c r="I56" s="22">
        <v>1</v>
      </c>
      <c r="J56" s="28">
        <f t="shared" si="5"/>
        <v>152600</v>
      </c>
      <c r="K56" s="15"/>
    </row>
    <row r="57" s="2" customFormat="1" ht="16" customHeight="1" spans="1:11">
      <c r="A57" s="24"/>
      <c r="B57" s="20" t="s">
        <v>90</v>
      </c>
      <c r="C57" s="21"/>
      <c r="D57" s="21"/>
      <c r="E57" s="22">
        <v>0.25</v>
      </c>
      <c r="F57" s="17"/>
      <c r="G57" s="22">
        <f t="shared" si="0"/>
        <v>0.25</v>
      </c>
      <c r="H57" s="22" t="s">
        <v>40</v>
      </c>
      <c r="I57" s="22">
        <v>1</v>
      </c>
      <c r="J57" s="28">
        <f t="shared" si="5"/>
        <v>2500</v>
      </c>
      <c r="K57" s="15"/>
    </row>
    <row r="58" s="2" customFormat="1" ht="16" customHeight="1" spans="1:11">
      <c r="A58" s="24" t="s">
        <v>91</v>
      </c>
      <c r="B58" s="16" t="s">
        <v>92</v>
      </c>
      <c r="C58" s="19">
        <f>C59</f>
        <v>7.62</v>
      </c>
      <c r="D58" s="19"/>
      <c r="E58" s="19">
        <f>E59</f>
        <v>0</v>
      </c>
      <c r="F58" s="19"/>
      <c r="G58" s="17">
        <f t="shared" ref="G58:G72" si="6">C58+D58+E58</f>
        <v>7.62</v>
      </c>
      <c r="H58" s="22"/>
      <c r="I58" s="22"/>
      <c r="J58" s="22"/>
      <c r="K58" s="15"/>
    </row>
    <row r="59" s="2" customFormat="1" ht="16" customHeight="1" spans="1:11">
      <c r="A59" s="24"/>
      <c r="B59" s="25" t="s">
        <v>93</v>
      </c>
      <c r="C59" s="21">
        <v>7.62</v>
      </c>
      <c r="D59" s="22"/>
      <c r="E59" s="22"/>
      <c r="F59" s="17"/>
      <c r="G59" s="22">
        <f t="shared" si="6"/>
        <v>7.62</v>
      </c>
      <c r="H59" s="22" t="s">
        <v>36</v>
      </c>
      <c r="I59" s="22">
        <v>2211</v>
      </c>
      <c r="J59" s="22">
        <f t="shared" si="5"/>
        <v>34.4640434192673</v>
      </c>
      <c r="K59" s="15"/>
    </row>
    <row r="60" s="2" customFormat="1" ht="16" customHeight="1" spans="1:11">
      <c r="A60" s="24" t="s">
        <v>94</v>
      </c>
      <c r="B60" s="16" t="s">
        <v>95</v>
      </c>
      <c r="C60" s="19">
        <f>SUM(C61:C64)</f>
        <v>37.68</v>
      </c>
      <c r="D60" s="19"/>
      <c r="E60" s="19">
        <f>SUM(E61:E64)</f>
        <v>0</v>
      </c>
      <c r="F60" s="19"/>
      <c r="G60" s="17">
        <f t="shared" si="6"/>
        <v>37.68</v>
      </c>
      <c r="H60" s="22"/>
      <c r="I60" s="22"/>
      <c r="J60" s="22"/>
      <c r="K60" s="15"/>
    </row>
    <row r="61" s="2" customFormat="1" ht="16" customHeight="1" spans="1:11">
      <c r="A61" s="24"/>
      <c r="B61" s="25" t="s">
        <v>96</v>
      </c>
      <c r="C61" s="21">
        <v>6.2</v>
      </c>
      <c r="D61" s="22"/>
      <c r="E61" s="22"/>
      <c r="F61" s="17"/>
      <c r="G61" s="22">
        <f t="shared" si="6"/>
        <v>6.2</v>
      </c>
      <c r="H61" s="22" t="s">
        <v>40</v>
      </c>
      <c r="I61" s="22">
        <v>1</v>
      </c>
      <c r="J61" s="22">
        <f t="shared" si="5"/>
        <v>62000</v>
      </c>
      <c r="K61" s="15"/>
    </row>
    <row r="62" s="2" customFormat="1" ht="16" customHeight="1" spans="1:11">
      <c r="A62" s="24"/>
      <c r="B62" s="25" t="s">
        <v>97</v>
      </c>
      <c r="C62" s="21">
        <f>11.23-C61</f>
        <v>5.03</v>
      </c>
      <c r="D62" s="22"/>
      <c r="E62" s="22"/>
      <c r="F62" s="17"/>
      <c r="G62" s="22">
        <f t="shared" si="6"/>
        <v>5.03</v>
      </c>
      <c r="H62" s="22" t="s">
        <v>40</v>
      </c>
      <c r="I62" s="22">
        <v>1</v>
      </c>
      <c r="J62" s="22">
        <f t="shared" si="5"/>
        <v>50300</v>
      </c>
      <c r="K62" s="15"/>
    </row>
    <row r="63" s="2" customFormat="1" ht="16" customHeight="1" spans="1:11">
      <c r="A63" s="24"/>
      <c r="B63" s="25" t="s">
        <v>98</v>
      </c>
      <c r="C63" s="21">
        <v>11.15</v>
      </c>
      <c r="D63" s="22"/>
      <c r="E63" s="22"/>
      <c r="F63" s="17"/>
      <c r="G63" s="22">
        <f t="shared" si="6"/>
        <v>11.15</v>
      </c>
      <c r="H63" s="22" t="s">
        <v>36</v>
      </c>
      <c r="I63" s="22">
        <v>1734.4</v>
      </c>
      <c r="J63" s="22">
        <f t="shared" si="5"/>
        <v>64.2873616236162</v>
      </c>
      <c r="K63" s="15"/>
    </row>
    <row r="64" s="2" customFormat="1" ht="16" customHeight="1" spans="1:11">
      <c r="A64" s="24"/>
      <c r="B64" s="25" t="s">
        <v>99</v>
      </c>
      <c r="C64" s="21">
        <v>15.3</v>
      </c>
      <c r="D64" s="22"/>
      <c r="E64" s="22"/>
      <c r="F64" s="17"/>
      <c r="G64" s="22">
        <f t="shared" si="6"/>
        <v>15.3</v>
      </c>
      <c r="H64" s="22" t="s">
        <v>36</v>
      </c>
      <c r="I64" s="22">
        <v>780</v>
      </c>
      <c r="J64" s="22">
        <f t="shared" si="5"/>
        <v>196.153846153846</v>
      </c>
      <c r="K64" s="15"/>
    </row>
    <row r="65" s="2" customFormat="1" ht="16" customHeight="1" spans="1:11">
      <c r="A65" s="24" t="s">
        <v>100</v>
      </c>
      <c r="B65" s="16" t="s">
        <v>101</v>
      </c>
      <c r="C65" s="19">
        <f>C66+C67</f>
        <v>48.07</v>
      </c>
      <c r="D65" s="19"/>
      <c r="E65" s="19">
        <f>E66+E67</f>
        <v>0</v>
      </c>
      <c r="F65" s="19"/>
      <c r="G65" s="17">
        <f t="shared" si="6"/>
        <v>48.07</v>
      </c>
      <c r="H65" s="22"/>
      <c r="I65" s="22"/>
      <c r="J65" s="22"/>
      <c r="K65" s="15"/>
    </row>
    <row r="66" s="2" customFormat="1" ht="30" customHeight="1" spans="1:11">
      <c r="A66" s="24"/>
      <c r="B66" s="29" t="s">
        <v>102</v>
      </c>
      <c r="C66" s="21">
        <v>31.86</v>
      </c>
      <c r="D66" s="22"/>
      <c r="E66" s="22"/>
      <c r="F66" s="17"/>
      <c r="G66" s="22">
        <f t="shared" si="6"/>
        <v>31.86</v>
      </c>
      <c r="H66" s="22" t="s">
        <v>36</v>
      </c>
      <c r="I66" s="22">
        <v>481.2</v>
      </c>
      <c r="J66" s="22">
        <f t="shared" si="5"/>
        <v>662.094763092269</v>
      </c>
      <c r="K66" s="15"/>
    </row>
    <row r="67" s="2" customFormat="1" ht="16" customHeight="1" spans="1:11">
      <c r="A67" s="24"/>
      <c r="B67" s="29" t="s">
        <v>103</v>
      </c>
      <c r="C67" s="21">
        <v>16.21</v>
      </c>
      <c r="D67" s="22"/>
      <c r="E67" s="22"/>
      <c r="F67" s="17"/>
      <c r="G67" s="22">
        <f t="shared" si="6"/>
        <v>16.21</v>
      </c>
      <c r="H67" s="22" t="s">
        <v>36</v>
      </c>
      <c r="I67" s="22">
        <v>743.28</v>
      </c>
      <c r="J67" s="22">
        <f t="shared" si="5"/>
        <v>218.087396405123</v>
      </c>
      <c r="K67" s="15"/>
    </row>
    <row r="68" s="2" customFormat="1" ht="16" customHeight="1" spans="1:11">
      <c r="A68" s="24" t="s">
        <v>104</v>
      </c>
      <c r="B68" s="30" t="s">
        <v>105</v>
      </c>
      <c r="C68" s="19">
        <f>C69+C70+C71</f>
        <v>26.88</v>
      </c>
      <c r="D68" s="19"/>
      <c r="E68" s="19">
        <f>E69+E70+E71+E72</f>
        <v>2.95</v>
      </c>
      <c r="F68" s="19"/>
      <c r="G68" s="17">
        <f t="shared" si="6"/>
        <v>29.83</v>
      </c>
      <c r="H68" s="17"/>
      <c r="I68" s="17"/>
      <c r="J68" s="22"/>
      <c r="K68" s="15"/>
    </row>
    <row r="69" s="2" customFormat="1" ht="16" customHeight="1" spans="1:11">
      <c r="A69" s="24"/>
      <c r="B69" s="23" t="s">
        <v>106</v>
      </c>
      <c r="C69" s="21">
        <v>0.87</v>
      </c>
      <c r="D69" s="19"/>
      <c r="E69" s="17"/>
      <c r="F69" s="17"/>
      <c r="G69" s="22">
        <f t="shared" si="6"/>
        <v>0.87</v>
      </c>
      <c r="H69" s="22" t="s">
        <v>107</v>
      </c>
      <c r="I69" s="22">
        <v>1</v>
      </c>
      <c r="J69" s="28">
        <f t="shared" si="5"/>
        <v>8700</v>
      </c>
      <c r="K69" s="15"/>
    </row>
    <row r="70" s="2" customFormat="1" ht="16" customHeight="1" spans="1:11">
      <c r="A70" s="24"/>
      <c r="B70" s="23" t="s">
        <v>108</v>
      </c>
      <c r="C70" s="21">
        <v>6.54</v>
      </c>
      <c r="D70" s="19"/>
      <c r="E70" s="17"/>
      <c r="F70" s="17"/>
      <c r="G70" s="22">
        <f t="shared" si="6"/>
        <v>6.54</v>
      </c>
      <c r="H70" s="22" t="s">
        <v>107</v>
      </c>
      <c r="I70" s="22">
        <v>5</v>
      </c>
      <c r="J70" s="28">
        <f t="shared" si="5"/>
        <v>13080</v>
      </c>
      <c r="K70" s="15"/>
    </row>
    <row r="71" s="2" customFormat="1" ht="16" customHeight="1" spans="1:11">
      <c r="A71" s="24"/>
      <c r="B71" s="23" t="s">
        <v>109</v>
      </c>
      <c r="C71" s="21">
        <v>19.47</v>
      </c>
      <c r="D71" s="19"/>
      <c r="E71" s="17"/>
      <c r="F71" s="17"/>
      <c r="G71" s="22">
        <f t="shared" si="6"/>
        <v>19.47</v>
      </c>
      <c r="H71" s="22" t="s">
        <v>36</v>
      </c>
      <c r="I71" s="22">
        <v>1162</v>
      </c>
      <c r="J71" s="22">
        <f t="shared" si="5"/>
        <v>167.555938037866</v>
      </c>
      <c r="K71" s="15"/>
    </row>
    <row r="72" s="2" customFormat="1" ht="16" customHeight="1" spans="1:11">
      <c r="A72" s="24"/>
      <c r="B72" s="23" t="s">
        <v>110</v>
      </c>
      <c r="C72" s="21"/>
      <c r="D72" s="19"/>
      <c r="E72" s="17">
        <v>2.95</v>
      </c>
      <c r="F72" s="17"/>
      <c r="G72" s="22">
        <f t="shared" si="6"/>
        <v>2.95</v>
      </c>
      <c r="H72" s="22"/>
      <c r="I72" s="22"/>
      <c r="J72" s="22"/>
      <c r="K72" s="15"/>
    </row>
    <row r="73" s="2" customFormat="1" ht="16" customHeight="1" spans="1:11">
      <c r="A73" s="24" t="s">
        <v>111</v>
      </c>
      <c r="B73" s="18" t="s">
        <v>112</v>
      </c>
      <c r="C73" s="19">
        <f>SUM(C74:C82)</f>
        <v>47.53</v>
      </c>
      <c r="D73" s="19"/>
      <c r="E73" s="19">
        <f>SUM(E74:E82)</f>
        <v>4.48</v>
      </c>
      <c r="F73" s="19"/>
      <c r="G73" s="17">
        <f t="shared" ref="G73:G93" si="7">C73+D73+E73</f>
        <v>52.01</v>
      </c>
      <c r="H73" s="22"/>
      <c r="I73" s="22"/>
      <c r="J73" s="22"/>
      <c r="K73" s="15"/>
    </row>
    <row r="74" s="2" customFormat="1" ht="16" customHeight="1" spans="1:11">
      <c r="A74" s="24"/>
      <c r="B74" s="20" t="s">
        <v>113</v>
      </c>
      <c r="C74" s="21">
        <v>7.59</v>
      </c>
      <c r="D74" s="21"/>
      <c r="E74" s="22"/>
      <c r="F74" s="17"/>
      <c r="G74" s="22">
        <f t="shared" si="7"/>
        <v>7.59</v>
      </c>
      <c r="H74" s="22" t="s">
        <v>36</v>
      </c>
      <c r="I74" s="22">
        <v>965.43</v>
      </c>
      <c r="J74" s="22">
        <f t="shared" ref="J74:J80" si="8">G74/I74*10000</f>
        <v>78.6178179671235</v>
      </c>
      <c r="K74" s="15"/>
    </row>
    <row r="75" s="2" customFormat="1" ht="16" customHeight="1" spans="1:11">
      <c r="A75" s="24"/>
      <c r="B75" s="20" t="s">
        <v>114</v>
      </c>
      <c r="C75" s="21">
        <v>4.11</v>
      </c>
      <c r="D75" s="21"/>
      <c r="E75" s="22"/>
      <c r="F75" s="17"/>
      <c r="G75" s="22">
        <f t="shared" si="7"/>
        <v>4.11</v>
      </c>
      <c r="H75" s="22" t="s">
        <v>36</v>
      </c>
      <c r="I75" s="22">
        <v>770.46</v>
      </c>
      <c r="J75" s="22">
        <f t="shared" si="8"/>
        <v>53.34475508138</v>
      </c>
      <c r="K75" s="15"/>
    </row>
    <row r="76" s="2" customFormat="1" ht="16" customHeight="1" spans="1:11">
      <c r="A76" s="24"/>
      <c r="B76" s="20" t="s">
        <v>64</v>
      </c>
      <c r="C76" s="21">
        <v>4.42</v>
      </c>
      <c r="D76" s="21"/>
      <c r="E76" s="22"/>
      <c r="F76" s="17"/>
      <c r="G76" s="22">
        <f t="shared" si="7"/>
        <v>4.42</v>
      </c>
      <c r="H76" s="22" t="s">
        <v>36</v>
      </c>
      <c r="I76" s="22">
        <v>272</v>
      </c>
      <c r="J76" s="22">
        <f t="shared" si="8"/>
        <v>162.5</v>
      </c>
      <c r="K76" s="15"/>
    </row>
    <row r="77" s="2" customFormat="1" ht="16" customHeight="1" spans="1:11">
      <c r="A77" s="24"/>
      <c r="B77" s="20" t="s">
        <v>115</v>
      </c>
      <c r="C77" s="21">
        <v>2.73</v>
      </c>
      <c r="D77" s="21"/>
      <c r="E77" s="22"/>
      <c r="F77" s="17"/>
      <c r="G77" s="22">
        <f t="shared" si="7"/>
        <v>2.73</v>
      </c>
      <c r="H77" s="22" t="s">
        <v>40</v>
      </c>
      <c r="I77" s="22">
        <v>1</v>
      </c>
      <c r="J77" s="22">
        <f t="shared" si="8"/>
        <v>27300</v>
      </c>
      <c r="K77" s="15"/>
    </row>
    <row r="78" s="2" customFormat="1" ht="16" customHeight="1" spans="1:11">
      <c r="A78" s="24"/>
      <c r="B78" s="20" t="s">
        <v>103</v>
      </c>
      <c r="C78" s="21">
        <v>8.72</v>
      </c>
      <c r="D78" s="21"/>
      <c r="E78" s="22"/>
      <c r="F78" s="17"/>
      <c r="G78" s="22">
        <f t="shared" si="7"/>
        <v>8.72</v>
      </c>
      <c r="H78" s="22" t="s">
        <v>36</v>
      </c>
      <c r="I78" s="22">
        <v>400</v>
      </c>
      <c r="J78" s="22">
        <f t="shared" si="8"/>
        <v>218</v>
      </c>
      <c r="K78" s="15"/>
    </row>
    <row r="79" s="2" customFormat="1" ht="16" customHeight="1" spans="1:11">
      <c r="A79" s="24"/>
      <c r="B79" s="20" t="s">
        <v>99</v>
      </c>
      <c r="C79" s="21">
        <v>5.89</v>
      </c>
      <c r="D79" s="21"/>
      <c r="E79" s="22"/>
      <c r="F79" s="17"/>
      <c r="G79" s="22">
        <f t="shared" si="7"/>
        <v>5.89</v>
      </c>
      <c r="H79" s="22" t="s">
        <v>36</v>
      </c>
      <c r="I79" s="22">
        <v>300</v>
      </c>
      <c r="J79" s="22">
        <f t="shared" si="8"/>
        <v>196.333333333333</v>
      </c>
      <c r="K79" s="15"/>
    </row>
    <row r="80" s="2" customFormat="1" ht="16" customHeight="1" spans="1:11">
      <c r="A80" s="24"/>
      <c r="B80" s="20" t="s">
        <v>116</v>
      </c>
      <c r="C80" s="21">
        <v>12</v>
      </c>
      <c r="D80" s="21"/>
      <c r="E80" s="22"/>
      <c r="F80" s="17"/>
      <c r="G80" s="22">
        <f t="shared" si="7"/>
        <v>12</v>
      </c>
      <c r="H80" s="22" t="s">
        <v>40</v>
      </c>
      <c r="I80" s="22">
        <v>1</v>
      </c>
      <c r="J80" s="22">
        <f t="shared" si="8"/>
        <v>120000</v>
      </c>
      <c r="K80" s="15"/>
    </row>
    <row r="81" s="2" customFormat="1" ht="16" customHeight="1" spans="1:11">
      <c r="A81" s="24"/>
      <c r="B81" s="20" t="s">
        <v>110</v>
      </c>
      <c r="C81" s="21"/>
      <c r="D81" s="21"/>
      <c r="E81" s="22">
        <v>2.39</v>
      </c>
      <c r="F81" s="17"/>
      <c r="G81" s="22">
        <f t="shared" si="7"/>
        <v>2.39</v>
      </c>
      <c r="H81" s="22" t="s">
        <v>40</v>
      </c>
      <c r="I81" s="22">
        <v>1</v>
      </c>
      <c r="J81" s="22"/>
      <c r="K81" s="15"/>
    </row>
    <row r="82" s="2" customFormat="1" ht="16" customHeight="1" spans="1:11">
      <c r="A82" s="24"/>
      <c r="B82" s="20" t="s">
        <v>117</v>
      </c>
      <c r="C82" s="21">
        <v>2.07</v>
      </c>
      <c r="D82" s="21"/>
      <c r="E82" s="22">
        <v>2.09</v>
      </c>
      <c r="F82" s="17"/>
      <c r="G82" s="22">
        <f t="shared" si="7"/>
        <v>4.16</v>
      </c>
      <c r="H82" s="22" t="s">
        <v>40</v>
      </c>
      <c r="I82" s="22">
        <v>1</v>
      </c>
      <c r="J82" s="22">
        <f t="shared" ref="J82:J93" si="9">G82/I82*10000</f>
        <v>41600</v>
      </c>
      <c r="K82" s="15"/>
    </row>
    <row r="83" s="2" customFormat="1" ht="16" customHeight="1" spans="1:11">
      <c r="A83" s="24" t="s">
        <v>118</v>
      </c>
      <c r="B83" s="18" t="s">
        <v>119</v>
      </c>
      <c r="C83" s="19">
        <f>C84+C85</f>
        <v>18.27</v>
      </c>
      <c r="D83" s="19"/>
      <c r="E83" s="19"/>
      <c r="F83" s="19"/>
      <c r="G83" s="17">
        <f t="shared" si="7"/>
        <v>18.27</v>
      </c>
      <c r="H83" s="22"/>
      <c r="I83" s="22"/>
      <c r="J83" s="22"/>
      <c r="K83" s="15"/>
    </row>
    <row r="84" s="2" customFormat="1" ht="16" customHeight="1" spans="1:11">
      <c r="A84" s="24"/>
      <c r="B84" s="20" t="s">
        <v>120</v>
      </c>
      <c r="C84" s="21">
        <v>8.57</v>
      </c>
      <c r="D84" s="21"/>
      <c r="E84" s="22"/>
      <c r="F84" s="17"/>
      <c r="G84" s="22">
        <f t="shared" si="7"/>
        <v>8.57</v>
      </c>
      <c r="H84" s="22" t="s">
        <v>40</v>
      </c>
      <c r="I84" s="22">
        <v>1</v>
      </c>
      <c r="J84" s="22">
        <f t="shared" si="9"/>
        <v>85700</v>
      </c>
      <c r="K84" s="15"/>
    </row>
    <row r="85" s="2" customFormat="1" ht="16" customHeight="1" spans="1:11">
      <c r="A85" s="24"/>
      <c r="B85" s="20" t="s">
        <v>121</v>
      </c>
      <c r="C85" s="21">
        <v>9.7</v>
      </c>
      <c r="D85" s="21"/>
      <c r="E85" s="22"/>
      <c r="F85" s="17"/>
      <c r="G85" s="22">
        <f t="shared" si="7"/>
        <v>9.7</v>
      </c>
      <c r="H85" s="22" t="s">
        <v>36</v>
      </c>
      <c r="I85" s="22">
        <v>1589</v>
      </c>
      <c r="J85" s="22">
        <f t="shared" si="9"/>
        <v>61.0446821900566</v>
      </c>
      <c r="K85" s="15"/>
    </row>
    <row r="86" s="2" customFormat="1" ht="16" customHeight="1" spans="1:11">
      <c r="A86" s="24" t="s">
        <v>122</v>
      </c>
      <c r="B86" s="18" t="s">
        <v>123</v>
      </c>
      <c r="C86" s="19">
        <f>SUM(C87:C93)</f>
        <v>83.38</v>
      </c>
      <c r="D86" s="19"/>
      <c r="E86" s="19">
        <f>SUM(E87:E93)</f>
        <v>2.52</v>
      </c>
      <c r="F86" s="19"/>
      <c r="G86" s="17">
        <f t="shared" si="7"/>
        <v>85.9</v>
      </c>
      <c r="H86" s="22"/>
      <c r="I86" s="22"/>
      <c r="J86" s="22"/>
      <c r="K86" s="15"/>
    </row>
    <row r="87" s="2" customFormat="1" ht="16" customHeight="1" spans="1:11">
      <c r="A87" s="24"/>
      <c r="B87" s="20" t="s">
        <v>124</v>
      </c>
      <c r="C87" s="21">
        <v>4.29</v>
      </c>
      <c r="D87" s="21"/>
      <c r="E87" s="22"/>
      <c r="F87" s="17"/>
      <c r="G87" s="22">
        <f t="shared" si="7"/>
        <v>4.29</v>
      </c>
      <c r="H87" s="22" t="s">
        <v>40</v>
      </c>
      <c r="I87" s="22">
        <v>1</v>
      </c>
      <c r="J87" s="22">
        <f t="shared" si="9"/>
        <v>42900</v>
      </c>
      <c r="K87" s="15"/>
    </row>
    <row r="88" s="2" customFormat="1" ht="16" customHeight="1" spans="1:11">
      <c r="A88" s="24"/>
      <c r="B88" s="25" t="s">
        <v>125</v>
      </c>
      <c r="C88" s="21">
        <v>26.8</v>
      </c>
      <c r="D88" s="22"/>
      <c r="E88" s="22"/>
      <c r="F88" s="17"/>
      <c r="G88" s="22">
        <f t="shared" si="7"/>
        <v>26.8</v>
      </c>
      <c r="H88" s="22" t="s">
        <v>36</v>
      </c>
      <c r="I88" s="22">
        <v>1756</v>
      </c>
      <c r="J88" s="22">
        <f t="shared" si="9"/>
        <v>152.619589977221</v>
      </c>
      <c r="K88" s="15"/>
    </row>
    <row r="89" s="2" customFormat="1" ht="16" customHeight="1" spans="1:11">
      <c r="A89" s="24"/>
      <c r="B89" s="25" t="s">
        <v>126</v>
      </c>
      <c r="C89" s="21">
        <v>16.9</v>
      </c>
      <c r="D89" s="22"/>
      <c r="E89" s="22"/>
      <c r="F89" s="17"/>
      <c r="G89" s="22">
        <f t="shared" si="7"/>
        <v>16.9</v>
      </c>
      <c r="H89" s="22" t="s">
        <v>40</v>
      </c>
      <c r="I89" s="22">
        <v>1</v>
      </c>
      <c r="J89" s="22">
        <f t="shared" si="9"/>
        <v>169000</v>
      </c>
      <c r="K89" s="15"/>
    </row>
    <row r="90" s="2" customFormat="1" ht="16" customHeight="1" spans="1:11">
      <c r="A90" s="24"/>
      <c r="B90" s="25" t="s">
        <v>127</v>
      </c>
      <c r="C90" s="21">
        <v>13.08</v>
      </c>
      <c r="D90" s="22"/>
      <c r="E90" s="22"/>
      <c r="F90" s="17"/>
      <c r="G90" s="22">
        <f t="shared" si="7"/>
        <v>13.08</v>
      </c>
      <c r="H90" s="22" t="s">
        <v>40</v>
      </c>
      <c r="I90" s="22">
        <v>1</v>
      </c>
      <c r="J90" s="22">
        <f t="shared" si="9"/>
        <v>130800</v>
      </c>
      <c r="K90" s="15"/>
    </row>
    <row r="91" s="2" customFormat="1" ht="16" customHeight="1" spans="1:11">
      <c r="A91" s="24"/>
      <c r="B91" s="25" t="s">
        <v>128</v>
      </c>
      <c r="C91" s="21">
        <v>3.27</v>
      </c>
      <c r="D91" s="22"/>
      <c r="E91" s="22"/>
      <c r="F91" s="17"/>
      <c r="G91" s="22">
        <f t="shared" si="7"/>
        <v>3.27</v>
      </c>
      <c r="H91" s="22" t="s">
        <v>40</v>
      </c>
      <c r="I91" s="22">
        <v>1</v>
      </c>
      <c r="J91" s="22">
        <f t="shared" si="9"/>
        <v>32700</v>
      </c>
      <c r="K91" s="15"/>
    </row>
    <row r="92" s="2" customFormat="1" ht="16" customHeight="1" spans="1:11">
      <c r="A92" s="15"/>
      <c r="B92" s="23" t="s">
        <v>129</v>
      </c>
      <c r="C92" s="21">
        <v>17.99</v>
      </c>
      <c r="D92" s="19"/>
      <c r="E92" s="17"/>
      <c r="F92" s="17"/>
      <c r="G92" s="22">
        <f t="shared" si="7"/>
        <v>17.99</v>
      </c>
      <c r="H92" s="22" t="s">
        <v>40</v>
      </c>
      <c r="I92" s="22">
        <v>1</v>
      </c>
      <c r="J92" s="22">
        <f t="shared" si="9"/>
        <v>179900</v>
      </c>
      <c r="K92" s="15"/>
    </row>
    <row r="93" s="2" customFormat="1" ht="16" customHeight="1" spans="1:11">
      <c r="A93" s="15"/>
      <c r="B93" s="23" t="s">
        <v>130</v>
      </c>
      <c r="C93" s="21">
        <v>1.05</v>
      </c>
      <c r="D93" s="21"/>
      <c r="E93" s="22">
        <v>2.52</v>
      </c>
      <c r="F93" s="17"/>
      <c r="G93" s="22">
        <f t="shared" si="7"/>
        <v>3.57</v>
      </c>
      <c r="H93" s="22" t="s">
        <v>40</v>
      </c>
      <c r="I93" s="22">
        <v>1</v>
      </c>
      <c r="J93" s="22">
        <f t="shared" si="9"/>
        <v>35700</v>
      </c>
      <c r="K93" s="15"/>
    </row>
    <row r="94" s="2" customFormat="1" ht="23" customHeight="1" spans="1:11">
      <c r="A94" s="15" t="s">
        <v>131</v>
      </c>
      <c r="B94" s="16" t="s">
        <v>132</v>
      </c>
      <c r="C94" s="17"/>
      <c r="D94" s="17"/>
      <c r="E94" s="17"/>
      <c r="F94" s="17">
        <f>SUM(F95:F103)</f>
        <v>51.664977</v>
      </c>
      <c r="G94" s="17">
        <f>F94</f>
        <v>51.664977</v>
      </c>
      <c r="H94" s="17"/>
      <c r="I94" s="17"/>
      <c r="J94" s="17"/>
      <c r="K94" s="17">
        <v>7.1</v>
      </c>
    </row>
    <row r="95" s="2" customFormat="1" ht="23" customHeight="1" spans="1:11">
      <c r="A95" s="24">
        <v>1</v>
      </c>
      <c r="B95" s="25" t="s">
        <v>133</v>
      </c>
      <c r="C95" s="22"/>
      <c r="D95" s="22"/>
      <c r="E95" s="22"/>
      <c r="F95" s="22">
        <f>I95*J95</f>
        <v>0.86541</v>
      </c>
      <c r="G95" s="22">
        <f>F95</f>
        <v>0.86541</v>
      </c>
      <c r="H95" s="22" t="s">
        <v>134</v>
      </c>
      <c r="I95" s="22">
        <f>G5</f>
        <v>865.41</v>
      </c>
      <c r="J95" s="32">
        <v>0.001</v>
      </c>
      <c r="K95" s="17"/>
    </row>
    <row r="96" s="2" customFormat="1" ht="23" customHeight="1" spans="1:11">
      <c r="A96" s="24">
        <v>2</v>
      </c>
      <c r="B96" s="25" t="s">
        <v>135</v>
      </c>
      <c r="C96" s="17"/>
      <c r="D96" s="17"/>
      <c r="E96" s="17"/>
      <c r="F96" s="22">
        <f>I96*J96</f>
        <v>2.59623</v>
      </c>
      <c r="G96" s="22">
        <f>F96</f>
        <v>2.59623</v>
      </c>
      <c r="H96" s="22" t="s">
        <v>134</v>
      </c>
      <c r="I96" s="22">
        <f>G5</f>
        <v>865.41</v>
      </c>
      <c r="J96" s="32">
        <v>0.003</v>
      </c>
      <c r="K96" s="17"/>
    </row>
    <row r="97" s="2" customFormat="1" ht="23" customHeight="1" spans="1:11">
      <c r="A97" s="24">
        <v>3</v>
      </c>
      <c r="B97" s="25" t="s">
        <v>136</v>
      </c>
      <c r="C97" s="17"/>
      <c r="D97" s="17"/>
      <c r="E97" s="17"/>
      <c r="F97" s="22">
        <f>I97*J97</f>
        <v>20.76984</v>
      </c>
      <c r="G97" s="22">
        <f>F97</f>
        <v>20.76984</v>
      </c>
      <c r="H97" s="22" t="s">
        <v>134</v>
      </c>
      <c r="I97" s="22">
        <f>G5</f>
        <v>865.41</v>
      </c>
      <c r="J97" s="32">
        <v>0.024</v>
      </c>
      <c r="K97" s="17"/>
    </row>
    <row r="98" s="2" customFormat="1" ht="23" customHeight="1" spans="1:11">
      <c r="A98" s="24">
        <v>4</v>
      </c>
      <c r="B98" s="25" t="s">
        <v>137</v>
      </c>
      <c r="C98" s="17"/>
      <c r="D98" s="17"/>
      <c r="E98" s="17"/>
      <c r="F98" s="22">
        <f t="shared" ref="F98:F103" si="10">I98*J98</f>
        <v>3.721263</v>
      </c>
      <c r="G98" s="22">
        <f t="shared" ref="G98:G104" si="11">F98</f>
        <v>3.721263</v>
      </c>
      <c r="H98" s="22" t="s">
        <v>134</v>
      </c>
      <c r="I98" s="22">
        <f>I97</f>
        <v>865.41</v>
      </c>
      <c r="J98" s="32">
        <v>0.0043</v>
      </c>
      <c r="K98" s="17"/>
    </row>
    <row r="99" s="2" customFormat="1" ht="23" customHeight="1" spans="1:11">
      <c r="A99" s="24">
        <v>5</v>
      </c>
      <c r="B99" s="25" t="s">
        <v>138</v>
      </c>
      <c r="C99" s="17"/>
      <c r="D99" s="17"/>
      <c r="E99" s="17"/>
      <c r="F99" s="22">
        <f t="shared" si="10"/>
        <v>4.32705</v>
      </c>
      <c r="G99" s="22">
        <f t="shared" si="11"/>
        <v>4.32705</v>
      </c>
      <c r="H99" s="22" t="s">
        <v>134</v>
      </c>
      <c r="I99" s="22">
        <f>I98</f>
        <v>865.41</v>
      </c>
      <c r="J99" s="32">
        <v>0.005</v>
      </c>
      <c r="K99" s="17"/>
    </row>
    <row r="100" s="2" customFormat="1" ht="23" customHeight="1" spans="1:11">
      <c r="A100" s="24">
        <v>6</v>
      </c>
      <c r="B100" s="25" t="s">
        <v>139</v>
      </c>
      <c r="C100" s="17"/>
      <c r="D100" s="17"/>
      <c r="E100" s="17"/>
      <c r="F100" s="22">
        <f t="shared" si="10"/>
        <v>2.59623</v>
      </c>
      <c r="G100" s="22">
        <f t="shared" si="11"/>
        <v>2.59623</v>
      </c>
      <c r="H100" s="22" t="s">
        <v>134</v>
      </c>
      <c r="I100" s="22">
        <f>I97</f>
        <v>865.41</v>
      </c>
      <c r="J100" s="32">
        <v>0.003</v>
      </c>
      <c r="K100" s="17"/>
    </row>
    <row r="101" s="2" customFormat="1" ht="23" customHeight="1" spans="1:11">
      <c r="A101" s="24">
        <v>7</v>
      </c>
      <c r="B101" s="25" t="s">
        <v>140</v>
      </c>
      <c r="C101" s="17"/>
      <c r="D101" s="17"/>
      <c r="E101" s="17"/>
      <c r="F101" s="22">
        <f t="shared" si="10"/>
        <v>5.884788</v>
      </c>
      <c r="G101" s="22">
        <f t="shared" si="11"/>
        <v>5.884788</v>
      </c>
      <c r="H101" s="22" t="s">
        <v>134</v>
      </c>
      <c r="I101" s="22">
        <f>I97</f>
        <v>865.41</v>
      </c>
      <c r="J101" s="32">
        <v>0.0068</v>
      </c>
      <c r="K101" s="17"/>
    </row>
    <row r="102" s="2" customFormat="1" ht="23" customHeight="1" spans="1:11">
      <c r="A102" s="24">
        <v>8</v>
      </c>
      <c r="B102" s="25" t="s">
        <v>141</v>
      </c>
      <c r="C102" s="17"/>
      <c r="D102" s="17"/>
      <c r="E102" s="17"/>
      <c r="F102" s="22">
        <f t="shared" si="10"/>
        <v>8.6541</v>
      </c>
      <c r="G102" s="22">
        <f t="shared" si="11"/>
        <v>8.6541</v>
      </c>
      <c r="H102" s="22" t="s">
        <v>134</v>
      </c>
      <c r="I102" s="22">
        <f>I97</f>
        <v>865.41</v>
      </c>
      <c r="J102" s="32">
        <v>0.01</v>
      </c>
      <c r="K102" s="17"/>
    </row>
    <row r="103" s="2" customFormat="1" ht="23" customHeight="1" spans="1:11">
      <c r="A103" s="24">
        <v>9</v>
      </c>
      <c r="B103" s="25" t="s">
        <v>142</v>
      </c>
      <c r="C103" s="17"/>
      <c r="D103" s="17"/>
      <c r="E103" s="17"/>
      <c r="F103" s="22">
        <f t="shared" si="10"/>
        <v>2.250066</v>
      </c>
      <c r="G103" s="22">
        <f t="shared" si="11"/>
        <v>2.250066</v>
      </c>
      <c r="H103" s="22" t="s">
        <v>134</v>
      </c>
      <c r="I103" s="22">
        <f>I102</f>
        <v>865.41</v>
      </c>
      <c r="J103" s="32">
        <v>0.0026</v>
      </c>
      <c r="K103" s="17"/>
    </row>
    <row r="104" s="2" customFormat="1" ht="23" customHeight="1" spans="1:11">
      <c r="A104" s="15" t="s">
        <v>143</v>
      </c>
      <c r="B104" s="16" t="s">
        <v>144</v>
      </c>
      <c r="C104" s="17"/>
      <c r="D104" s="17"/>
      <c r="E104" s="17"/>
      <c r="F104" s="17">
        <f>(G5+F94)*3%</f>
        <v>27.51224931</v>
      </c>
      <c r="G104" s="17">
        <f t="shared" si="11"/>
        <v>27.51224931</v>
      </c>
      <c r="H104" s="17"/>
      <c r="I104" s="17"/>
      <c r="J104" s="17"/>
      <c r="K104" s="17">
        <v>7.4</v>
      </c>
    </row>
    <row r="105" s="2" customFormat="1" ht="23" customHeight="1" spans="1:11">
      <c r="A105" s="15"/>
      <c r="B105" s="15" t="s">
        <v>145</v>
      </c>
      <c r="C105" s="17">
        <f>C5</f>
        <v>763.52</v>
      </c>
      <c r="D105" s="17">
        <f>D5</f>
        <v>0</v>
      </c>
      <c r="E105" s="17">
        <f>E5</f>
        <v>101.89</v>
      </c>
      <c r="F105" s="17">
        <f>F94+F104</f>
        <v>79.17722631</v>
      </c>
      <c r="G105" s="17">
        <f>G5+G94+G104</f>
        <v>944.58722631</v>
      </c>
      <c r="H105" s="22"/>
      <c r="I105" s="22"/>
      <c r="J105" s="22"/>
      <c r="K105" s="17">
        <v>100</v>
      </c>
    </row>
    <row r="106" ht="18.75" spans="1:11">
      <c r="A106" s="31" t="s">
        <v>18</v>
      </c>
      <c r="C106" s="4"/>
      <c r="D106" s="4"/>
      <c r="E106" s="4"/>
      <c r="F106" s="4"/>
      <c r="G106" s="4"/>
      <c r="H106" s="4"/>
      <c r="I106" s="4"/>
      <c r="K106" s="4"/>
    </row>
  </sheetData>
  <autoFilter xmlns:etc="http://www.wps.cn/officeDocument/2017/etCustomData" ref="A4:O106" etc:filterBottomFollowUsedRange="0">
    <extLst/>
  </autoFilter>
  <mergeCells count="6">
    <mergeCell ref="A1:K1"/>
    <mergeCell ref="A2:A4"/>
    <mergeCell ref="B2:B4"/>
    <mergeCell ref="K2:K3"/>
    <mergeCell ref="C2:G3"/>
    <mergeCell ref="H2:J3"/>
  </mergeCells>
  <pageMargins left="0.75" right="0.550694444444444" top="0.590277777777778" bottom="0.393055555555556" header="0.5" footer="0.2361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概算表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2021-07-31T09:25:00Z</dcterms:created>
  <cp:lastPrinted>2021-11-17T03:55:00Z</cp:lastPrinted>
  <dcterms:modified xsi:type="dcterms:W3CDTF">2025-03-26T08:45:07Z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A54B584847E240C5B6BF0DFA6A3C38E5_13</vt:lpwstr>
  </property>
  <property fmtid="{D5CDD505-2E9C-101B-9397-08002B2CF9AE}" pid="3" name="KSOProductBuildVer">
    <vt:lpwstr>2052-12.1.0.20305</vt:lpwstr>
  </property>
</Properties>
</file>