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39"/>
  </bookViews>
  <sheets>
    <sheet name="工程总概算" sheetId="67" r:id="rId1"/>
    <sheet name="建筑工程概算" sheetId="52" r:id="rId2"/>
    <sheet name="机电设备及安装工程 " sheetId="68" r:id="rId3"/>
    <sheet name="金属结构及安装工程" sheetId="30" r:id="rId4"/>
    <sheet name="单价汇总 " sheetId="13" r:id="rId5"/>
    <sheet name="材料预算价格核" sheetId="14" r:id="rId6"/>
    <sheet name="混凝土单价" sheetId="15" r:id="rId7"/>
    <sheet name="JYVKNHAY" sheetId="27" state="hidden" r:id="rId8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_______PA7">'[1]SW-TEO'!#REF!</definedName>
    <definedName name="_______PA8">'[1]SW-TEO'!#REF!</definedName>
    <definedName name="_______PD1">'[1]SW-TEO'!#REF!</definedName>
    <definedName name="_______PE12">'[1]SW-TEO'!#REF!</definedName>
    <definedName name="_______PE13">'[1]SW-TEO'!#REF!</definedName>
    <definedName name="_______PE6">'[1]SW-TEO'!#REF!</definedName>
    <definedName name="_______PE7">'[1]SW-TEO'!#REF!</definedName>
    <definedName name="_______PE8">'[1]SW-TEO'!#REF!</definedName>
    <definedName name="_______PE9">'[1]SW-TEO'!#REF!</definedName>
    <definedName name="_______PH1">'[1]SW-TEO'!#REF!</definedName>
    <definedName name="_______PI1">'[1]SW-TEO'!#REF!</definedName>
    <definedName name="_______PK1">'[1]SW-TEO'!#REF!</definedName>
    <definedName name="_______PK3">'[1]SW-TEO'!#REF!</definedName>
    <definedName name="______PA7">'[1]SW-TEO'!#REF!</definedName>
    <definedName name="______PA8">'[1]SW-TEO'!#REF!</definedName>
    <definedName name="______PD1">'[1]SW-TEO'!#REF!</definedName>
    <definedName name="______PE12">'[1]SW-TEO'!#REF!</definedName>
    <definedName name="______PE13">'[1]SW-TEO'!#REF!</definedName>
    <definedName name="______PE6">'[1]SW-TEO'!#REF!</definedName>
    <definedName name="______PE7">'[1]SW-TEO'!#REF!</definedName>
    <definedName name="______PE8">'[1]SW-TEO'!#REF!</definedName>
    <definedName name="______PE9">'[1]SW-TEO'!#REF!</definedName>
    <definedName name="______PH1">'[1]SW-TEO'!#REF!</definedName>
    <definedName name="______PI1">'[1]SW-TEO'!#REF!</definedName>
    <definedName name="______PK1">'[1]SW-TEO'!#REF!</definedName>
    <definedName name="______PK3">'[1]SW-TEO'!#REF!</definedName>
    <definedName name="_____PA7">'[1]SW-TEO'!#REF!</definedName>
    <definedName name="_____PA8">'[1]SW-TEO'!#REF!</definedName>
    <definedName name="_____PD1">'[1]SW-TEO'!#REF!</definedName>
    <definedName name="_____PE12">'[1]SW-TEO'!#REF!</definedName>
    <definedName name="_____PE13">'[1]SW-TEO'!#REF!</definedName>
    <definedName name="_____PE6">'[1]SW-TEO'!#REF!</definedName>
    <definedName name="_____PE7">'[1]SW-TEO'!#REF!</definedName>
    <definedName name="_____PE8">'[1]SW-TEO'!#REF!</definedName>
    <definedName name="_____PE9">'[1]SW-TEO'!#REF!</definedName>
    <definedName name="_____PH1">'[1]SW-TEO'!#REF!</definedName>
    <definedName name="_____PI1">'[1]SW-TEO'!#REF!</definedName>
    <definedName name="_____PK1">'[1]SW-TEO'!#REF!</definedName>
    <definedName name="_____PK3">'[1]SW-TEO'!#REF!</definedName>
    <definedName name="____PA7">'[1]SW-TEO'!#REF!</definedName>
    <definedName name="____PA8">'[1]SW-TEO'!#REF!</definedName>
    <definedName name="____PD1">'[1]SW-TEO'!#REF!</definedName>
    <definedName name="____PE12">'[1]SW-TEO'!#REF!</definedName>
    <definedName name="____PE13">'[1]SW-TEO'!#REF!</definedName>
    <definedName name="____PE6">'[1]SW-TEO'!#REF!</definedName>
    <definedName name="____PE7">'[1]SW-TEO'!#REF!</definedName>
    <definedName name="____PE8">'[1]SW-TEO'!#REF!</definedName>
    <definedName name="____PE9">'[1]SW-TEO'!#REF!</definedName>
    <definedName name="____PH1">'[1]SW-TEO'!#REF!</definedName>
    <definedName name="____PI1">'[1]SW-TEO'!#REF!</definedName>
    <definedName name="____PK1">'[1]SW-TEO'!#REF!</definedName>
    <definedName name="____PK3">'[1]SW-TEO'!#REF!</definedName>
    <definedName name="__PA7">'[1]SW-TEO'!#REF!</definedName>
    <definedName name="__PA8">'[1]SW-TEO'!#REF!</definedName>
    <definedName name="__PD1">'[1]SW-TEO'!#REF!</definedName>
    <definedName name="__PE12">'[1]SW-TEO'!#REF!</definedName>
    <definedName name="__PE13">'[1]SW-TEO'!#REF!</definedName>
    <definedName name="__PE6">'[1]SW-TEO'!#REF!</definedName>
    <definedName name="__PE7">'[1]SW-TEO'!#REF!</definedName>
    <definedName name="__PE8">'[1]SW-TEO'!#REF!</definedName>
    <definedName name="__PE9">'[1]SW-TEO'!#REF!</definedName>
    <definedName name="__PH1">'[1]SW-TEO'!#REF!</definedName>
    <definedName name="__PI1">'[1]SW-TEO'!#REF!</definedName>
    <definedName name="__PK1">'[1]SW-TEO'!#REF!</definedName>
    <definedName name="__PK3">'[1]SW-TEO'!#REF!</definedName>
    <definedName name="_1_125涵洞" localSheetId="0">#REF!</definedName>
    <definedName name="_1_125涵洞" localSheetId="1">#REF!</definedName>
    <definedName name="_1_125涵洞" localSheetId="3">#REF!</definedName>
    <definedName name="_1_125涵洞">#REF!</definedName>
    <definedName name="_120度弯头φ120" localSheetId="0">[2]附表2材料价格表!#REF!</definedName>
    <definedName name="_120度弯头φ120" localSheetId="1">[2]附表2材料价格表!#REF!</definedName>
    <definedName name="_120度弯头φ120" localSheetId="3">[2]附表2材料价格表!#REF!</definedName>
    <definedName name="_120度弯头φ120">[3]附表2材料价格表!#REF!</definedName>
    <definedName name="_120度弯头φ140" localSheetId="0">[2]附表2材料价格表!#REF!</definedName>
    <definedName name="_120度弯头φ140" localSheetId="1">[2]附表2材料价格表!#REF!</definedName>
    <definedName name="_120度弯头φ140" localSheetId="3">[2]附表2材料价格表!#REF!</definedName>
    <definedName name="_120度弯头φ140">[3]附表2材料价格表!#REF!</definedName>
    <definedName name="_120度弯头φ160" localSheetId="0">[2]附表2材料价格表!#REF!</definedName>
    <definedName name="_120度弯头φ160" localSheetId="1">[2]附表2材料价格表!#REF!</definedName>
    <definedName name="_120度弯头φ160" localSheetId="3">[2]附表2材料价格表!#REF!</definedName>
    <definedName name="_120度弯头φ160">[3]附表2材料价格表!#REF!</definedName>
    <definedName name="_1单元" localSheetId="0">#REF!</definedName>
    <definedName name="_1单元" localSheetId="1">#REF!</definedName>
    <definedName name="_1单元" localSheetId="3">#REF!</definedName>
    <definedName name="_1单元">#REF!</definedName>
    <definedName name="_2_分水闸" localSheetId="0">#REF!</definedName>
    <definedName name="_2_分水闸" localSheetId="1">#REF!</definedName>
    <definedName name="_2_分水闸" localSheetId="3">#REF!</definedName>
    <definedName name="_2_分水闸">#REF!</definedName>
    <definedName name="_2_涵洞" localSheetId="0">#REF!</definedName>
    <definedName name="_2_涵洞" localSheetId="1">#REF!</definedName>
    <definedName name="_2_涵洞" localSheetId="3">#REF!</definedName>
    <definedName name="_2_涵洞">#REF!</definedName>
    <definedName name="_2m3装载机" localSheetId="0">[2]附表3机械台班!#REF!</definedName>
    <definedName name="_2m3装载机" localSheetId="1">[2]附表3机械台班!#REF!</definedName>
    <definedName name="_2m3装载机" localSheetId="3">[2]附表3机械台班!#REF!</definedName>
    <definedName name="_2m3装载机">[3]附表3机械台班!#REF!</definedName>
    <definedName name="_2单元" localSheetId="0">#REF!</definedName>
    <definedName name="_2单元" localSheetId="1">#REF!</definedName>
    <definedName name="_2单元" localSheetId="3">#REF!</definedName>
    <definedName name="_2单元">#REF!</definedName>
    <definedName name="_3_涵洞" localSheetId="0">#REF!</definedName>
    <definedName name="_3_涵洞" localSheetId="1">#REF!</definedName>
    <definedName name="_3_涵洞" localSheetId="3">#REF!</definedName>
    <definedName name="_3_涵洞">#REF!</definedName>
    <definedName name="_32.5水泥" localSheetId="0">[2]附表2材料价格表!#REF!</definedName>
    <definedName name="_32.5水泥" localSheetId="1">[2]附表2材料价格表!#REF!</definedName>
    <definedName name="_32.5水泥" localSheetId="3">[2]附表2材料价格表!#REF!</definedName>
    <definedName name="_32.5水泥">[3]附表2材料价格表!#REF!</definedName>
    <definedName name="_Fill" hidden="1">[4]eqpmad2!#REF!</definedName>
    <definedName name="_PA7">'[1]SW-TEO'!#REF!</definedName>
    <definedName name="_PA8">'[1]SW-TEO'!#REF!</definedName>
    <definedName name="_PD1">'[1]SW-TEO'!#REF!</definedName>
    <definedName name="_PE12">'[1]SW-TEO'!#REF!</definedName>
    <definedName name="_PE13">'[1]SW-TEO'!#REF!</definedName>
    <definedName name="_PE20" localSheetId="0">[5]附表2!#REF!</definedName>
    <definedName name="_PE20" localSheetId="1">[5]附表2!#REF!</definedName>
    <definedName name="_PE20" localSheetId="3">[5]附表2!#REF!</definedName>
    <definedName name="_PE20">[6]附表2!#REF!</definedName>
    <definedName name="_PE40" localSheetId="0">[5]附表2!#REF!</definedName>
    <definedName name="_PE40" localSheetId="1">[5]附表2!#REF!</definedName>
    <definedName name="_PE40" localSheetId="3">[5]附表2!#REF!</definedName>
    <definedName name="_PE40">[6]附表2!#REF!</definedName>
    <definedName name="_PE6">'[1]SW-TEO'!#REF!</definedName>
    <definedName name="_PE7">'[1]SW-TEO'!#REF!</definedName>
    <definedName name="_PE8">'[1]SW-TEO'!#REF!</definedName>
    <definedName name="_PE9">'[1]SW-TEO'!#REF!</definedName>
    <definedName name="_PH1">'[1]SW-TEO'!#REF!</definedName>
    <definedName name="_PI1">'[1]SW-TEO'!#REF!</definedName>
    <definedName name="_PK1">'[1]SW-TEO'!#REF!</definedName>
    <definedName name="_PK3">'[1]SW-TEO'!#REF!</definedName>
    <definedName name="_PVC11008" localSheetId="0">[5]附表2!#REF!</definedName>
    <definedName name="_PVC11008" localSheetId="1">[5]附表2!#REF!</definedName>
    <definedName name="_PVC11008" localSheetId="3">[5]附表2!#REF!</definedName>
    <definedName name="_PVC11008">[6]附表2!#REF!</definedName>
    <definedName name="_PVC16008" localSheetId="0">[5]附表2!#REF!</definedName>
    <definedName name="_PVC16008" localSheetId="1">[5]附表2!#REF!</definedName>
    <definedName name="_PVC16008" localSheetId="3">[5]附表2!#REF!</definedName>
    <definedName name="_PVC16008">[6]附表2!#REF!</definedName>
    <definedName name="_PVC20008" localSheetId="0">[5]附表2!#REF!</definedName>
    <definedName name="_PVC20008" localSheetId="1">[5]附表2!#REF!</definedName>
    <definedName name="_PVC20008" localSheetId="3">[5]附表2!#REF!</definedName>
    <definedName name="_PVC20008">[6]附表2!#REF!</definedName>
    <definedName name="_PVC25008" localSheetId="0">[5]附表2!#REF!</definedName>
    <definedName name="_PVC25008" localSheetId="1">[5]附表2!#REF!</definedName>
    <definedName name="_PVC25008" localSheetId="3">[5]附表2!#REF!</definedName>
    <definedName name="_PVC25008">[6]附表2!#REF!</definedName>
    <definedName name="_PVC31508" localSheetId="0">[5]附表2!#REF!</definedName>
    <definedName name="_PVC31508" localSheetId="1">[5]附表2!#REF!</definedName>
    <definedName name="_PVC31508" localSheetId="3">[5]附表2!#REF!</definedName>
    <definedName name="_PVC31508">[6]附表2!#REF!</definedName>
    <definedName name="_PVC9006" localSheetId="0">[5]附表2!#REF!</definedName>
    <definedName name="_PVC9006" localSheetId="1">[5]附表2!#REF!</definedName>
    <definedName name="_PVC9006" localSheetId="3">[5]附表2!#REF!</definedName>
    <definedName name="_PVC9006">[6]附表2!#REF!</definedName>
    <definedName name="_PVC9008" localSheetId="0">[5]附表2!#REF!</definedName>
    <definedName name="_PVC9008" localSheetId="1">[5]附表2!#REF!</definedName>
    <definedName name="_PVC9008" localSheetId="3">[5]附表2!#REF!</definedName>
    <definedName name="_PVC9008">[6]附表2!#REF!</definedName>
    <definedName name="￠160PVC管_0.6pa" localSheetId="0">[2]附表2材料价格表!#REF!</definedName>
    <definedName name="￠160PVC管_0.6pa" localSheetId="1">[2]附表2材料价格表!#REF!</definedName>
    <definedName name="￠160PVC管_0.6pa" localSheetId="3">[2]附表2材料价格表!#REF!</definedName>
    <definedName name="￠160PVC管_0.6pa">[3]附表2材料价格表!#REF!</definedName>
    <definedName name="￠180PVC管_0.6pa" localSheetId="0">[2]附表2材料价格表!#REF!</definedName>
    <definedName name="￠180PVC管_0.6pa" localSheetId="1">[2]附表2材料价格表!#REF!</definedName>
    <definedName name="￠180PVC管_0.6pa" localSheetId="3">[2]附表2材料价格表!#REF!</definedName>
    <definedName name="￠180PVC管_0.6pa">[3]附表2材料价格表!#REF!</definedName>
    <definedName name="￠90PVC管_0.6pa" localSheetId="0">[2]附表2材料价格表!#REF!</definedName>
    <definedName name="￠90PVC管_0.6pa" localSheetId="1">[2]附表2材料价格表!#REF!</definedName>
    <definedName name="￠90PVC管_0.6pa" localSheetId="3">[2]附表2材料价格表!#REF!</definedName>
    <definedName name="￠90PVC管_0.6pa">[3]附表2材料价格表!#REF!</definedName>
    <definedName name="aa" localSheetId="0">#REF!</definedName>
    <definedName name="aa" localSheetId="1">#REF!</definedName>
    <definedName name="aa" localSheetId="3">#REF!</definedName>
    <definedName name="aa">#REF!</definedName>
    <definedName name="aaaa" localSheetId="0">#REF!</definedName>
    <definedName name="aaaa" localSheetId="1">#REF!</definedName>
    <definedName name="aaaa" localSheetId="3">#REF!</definedName>
    <definedName name="aaaa">#REF!</definedName>
    <definedName name="aaaaaaa" localSheetId="0" hidden="1">[4]eqpmad2!#REF!</definedName>
    <definedName name="aaaaaaa" localSheetId="1" hidden="1">[4]eqpmad2!#REF!</definedName>
    <definedName name="aaaaaaa" localSheetId="3" hidden="1">[4]eqpmad2!#REF!</definedName>
    <definedName name="aaaaaaa" hidden="1">[4]eqpmad2!#REF!</definedName>
    <definedName name="abc" localSheetId="0">#REF!</definedName>
    <definedName name="abc" localSheetId="1">#REF!</definedName>
    <definedName name="abc" localSheetId="3">#REF!</definedName>
    <definedName name="abc">#REF!</definedName>
    <definedName name="aiu_bottom" localSheetId="0">'[7]Financ. Overview'!#REF!</definedName>
    <definedName name="aiu_bottom" localSheetId="1">'[7]Financ. Overview'!#REF!</definedName>
    <definedName name="aiu_bottom" localSheetId="3">'[7]Financ. Overview'!#REF!</definedName>
    <definedName name="aiu_bottom">'[7]Financ. Overview'!#REF!</definedName>
    <definedName name="anscount" hidden="1">5</definedName>
    <definedName name="as">[8]定额!#REF!</definedName>
    <definedName name="bb" localSheetId="0" hidden="1">{"'现金流量表（全部投资）'!$B$4:$P$23"}</definedName>
    <definedName name="bb" localSheetId="1" hidden="1">{"'现金流量表（全部投资）'!$B$4:$P$23"}</definedName>
    <definedName name="bb" localSheetId="3" hidden="1">{"'现金流量表（全部投资）'!$B$4:$P$23"}</definedName>
    <definedName name="bb" hidden="1">{"'现金流量表（全部投资）'!$B$4:$P$23"}</definedName>
    <definedName name="CarType" localSheetId="7">[9]数据字典!$L$2:$L$9</definedName>
    <definedName name="cc" localSheetId="0" hidden="1">{"'现金流量表（全部投资）'!$B$4:$P$23"}</definedName>
    <definedName name="cc" localSheetId="1" hidden="1">{"'现金流量表（全部投资）'!$B$4:$P$23"}</definedName>
    <definedName name="cc" localSheetId="3" hidden="1">{"'现金流量表（全部投资）'!$B$4:$P$23"}</definedName>
    <definedName name="cc">{"'现金流量表（全部投资）'!$B$4:$P$23"}</definedName>
    <definedName name="Database" localSheetId="0" hidden="1">#REF!</definedName>
    <definedName name="Database" localSheetId="1" hidden="1">#REF!</definedName>
    <definedName name="Database" localSheetId="3" hidden="1">#REF!</definedName>
    <definedName name="Database">'[10]#REF!'!$A$9:$X$81</definedName>
    <definedName name="dd" localSheetId="0" hidden="1">{"'现金流量表（全部投资）'!$B$4:$P$23"}</definedName>
    <definedName name="dd" localSheetId="1" hidden="1">{"'现金流量表（全部投资）'!$B$4:$P$23"}</definedName>
    <definedName name="dd" localSheetId="3" hidden="1">{"'现金流量表（全部投资）'!$B$4:$P$23"}</definedName>
    <definedName name="dd">{"'现金流量表（全部投资）'!$B$4:$P$23"}</definedName>
    <definedName name="dj" localSheetId="0">'[11]5'!$F$1</definedName>
    <definedName name="dj" localSheetId="1">'[11]5'!$F$1</definedName>
    <definedName name="dj" localSheetId="3">'[11]5'!$F$1</definedName>
    <definedName name="dj">'[12]5'!$F$1</definedName>
    <definedName name="Document_array" localSheetId="7">{"Book1","2012世行概算6.19.xls"}</definedName>
    <definedName name="e" localSheetId="0" hidden="1">{"'现金流量表（全部投资）'!$B$4:$P$23"}</definedName>
    <definedName name="e" localSheetId="1" hidden="1">{"'现金流量表（全部投资）'!$B$4:$P$23"}</definedName>
    <definedName name="e" localSheetId="3" hidden="1">{"'现金流量表（全部投资）'!$B$4:$P$23"}</definedName>
    <definedName name="e" hidden="1">{"'现金流量表（全部投资）'!$B$4:$P$23"}</definedName>
    <definedName name="ee" localSheetId="0" hidden="1">{"'现金流量表（全部投资）'!$B$4:$P$23"}</definedName>
    <definedName name="ee" localSheetId="1" hidden="1">{"'现金流量表（全部投资）'!$B$4:$P$23"}</definedName>
    <definedName name="ee" localSheetId="3" hidden="1">{"'现金流量表（全部投资）'!$B$4:$P$23"}</definedName>
    <definedName name="ee">{"'现金流量表（全部投资）'!$B$4:$P$23"}</definedName>
    <definedName name="fd" localSheetId="0" hidden="1">{"'现金流量表（全部投资）'!$B$4:$P$23"}</definedName>
    <definedName name="fd" localSheetId="1" hidden="1">{"'现金流量表（全部投资）'!$B$4:$P$23"}</definedName>
    <definedName name="fd" localSheetId="3" hidden="1">{"'现金流量表（全部投资）'!$B$4:$P$23"}</definedName>
    <definedName name="fd" hidden="1">{"'现金流量表（全部投资）'!$B$4:$P$23"}</definedName>
    <definedName name="ff" localSheetId="0" hidden="1">{"'现金流量表（全部投资）'!$B$4:$P$23"}</definedName>
    <definedName name="ff" localSheetId="1" hidden="1">{"'现金流量表（全部投资）'!$B$4:$P$23"}</definedName>
    <definedName name="ff" localSheetId="3" hidden="1">{"'现金流量表（全部投资）'!$B$4:$P$23"}</definedName>
    <definedName name="ff" hidden="1">{"'现金流量表（全部投资）'!$B$4:$P$23"}</definedName>
    <definedName name="FRC">[13]Main!$C$9</definedName>
    <definedName name="gc" hidden="1">[4]eqpmad2!#REF!</definedName>
    <definedName name="gg" localSheetId="0" hidden="1">{"'现金流量表（全部投资）'!$B$4:$P$23"}</definedName>
    <definedName name="gg" localSheetId="1" hidden="1">{"'现金流量表（全部投资）'!$B$4:$P$23"}</definedName>
    <definedName name="gg" localSheetId="3" hidden="1">{"'现金流量表（全部投资）'!$B$4:$P$23"}</definedName>
    <definedName name="gg" hidden="1">{"'现金流量表（全部投资）'!$B$4:$P$23"}</definedName>
    <definedName name="hostfee">'[7]Financ. Overview'!$H$12</definedName>
    <definedName name="hraiu_bottom" localSheetId="0">'[7]Financ. Overview'!#REF!</definedName>
    <definedName name="hraiu_bottom" localSheetId="1">'[7]Financ. Overview'!#REF!</definedName>
    <definedName name="hraiu_bottom" localSheetId="3">'[7]Financ. Overview'!#REF!</definedName>
    <definedName name="hraiu_bottom">'[7]Financ. Overview'!#REF!</definedName>
    <definedName name="HTML_CodePage" hidden="1">936</definedName>
    <definedName name="HTML_Control" localSheetId="0" hidden="1">{"'现金流量表（全部投资）'!$B$4:$P$23"}</definedName>
    <definedName name="HTML_Control" localSheetId="1" hidden="1">{"'现金流量表（全部投资）'!$B$4:$P$23"}</definedName>
    <definedName name="HTML_Control" localSheetId="3" hidden="1">{"'现金流量表（全部投资）'!$B$4:$P$23"}</definedName>
    <definedName name="HTML_Control">{"'现金流量表（全部投资）'!$B$4:$P$23"}</definedName>
    <definedName name="HTML_Description">"lin zijian"</definedName>
    <definedName name="HTML_Email">""</definedName>
    <definedName name="HTML_Header">"现金流量表（全部投资）"</definedName>
    <definedName name="HTML_LastUpdate">"96-12-2"</definedName>
    <definedName name="HTML_LineAfter">TRUE</definedName>
    <definedName name="HTML_LineBefore">TRUE</definedName>
    <definedName name="HTML_Name">"linzijia"</definedName>
    <definedName name="HTML_OBDlg2">TRUE</definedName>
    <definedName name="HTML_OBDlg4">TRUE</definedName>
    <definedName name="HTML_OS" hidden="1">0</definedName>
    <definedName name="HTML_PathFile">"C:\lin\bk\MyHTML.htm"</definedName>
    <definedName name="HTML_Title">"PROJECT11"</definedName>
    <definedName name="huangling" localSheetId="0">'[14]表5-2工程监理费南'!$E$10</definedName>
    <definedName name="huangling" localSheetId="1">'[14]表5-2工程监理费南'!$E$10</definedName>
    <definedName name="huangling" localSheetId="3">'[14]表5-2工程监理费南'!$E$10</definedName>
    <definedName name="huangling">'[15]表5-2工程监理费南'!$E$10</definedName>
    <definedName name="hvac" localSheetId="0">'[7]Financ. Overview'!#REF!</definedName>
    <definedName name="hvac" localSheetId="1">'[7]Financ. Overview'!#REF!</definedName>
    <definedName name="hvac" localSheetId="3">'[7]Financ. Overview'!#REF!</definedName>
    <definedName name="hvac">'[7]Financ. Overview'!#REF!</definedName>
    <definedName name="HWSheet">1</definedName>
    <definedName name="IS80_50_250" localSheetId="0">[2]附表2材料价格表!#REF!</definedName>
    <definedName name="IS80_50_250" localSheetId="1">[2]附表2材料价格表!#REF!</definedName>
    <definedName name="IS80_50_250" localSheetId="3">[2]附表2材料价格表!#REF!</definedName>
    <definedName name="IS80_50_250">[3]附表2材料价格表!#REF!</definedName>
    <definedName name="kk" localSheetId="0" hidden="1">{"'现金流量表（全部投资）'!$B$4:$P$23"}</definedName>
    <definedName name="kk" localSheetId="1" hidden="1">{"'现金流量表（全部投资）'!$B$4:$P$23"}</definedName>
    <definedName name="kk" localSheetId="3" hidden="1">{"'现金流量表（全部投资）'!$B$4:$P$23"}</definedName>
    <definedName name="kk" hidden="1">{"'现金流量表（全部投资）'!$B$4:$P$23"}</definedName>
    <definedName name="KL" localSheetId="0" hidden="1">[16]Sheet2!$E$1:$E$65536,[16]Sheet2!$N$1:$P$65536</definedName>
    <definedName name="KL" localSheetId="1" hidden="1">[16]Sheet2!$E$1:$E$65536,[16]Sheet2!$N$1:$P$65536</definedName>
    <definedName name="KL" localSheetId="3" hidden="1">[16]Sheet2!$E$1:$E$65536,[16]Sheet2!$N$1:$P$65536</definedName>
    <definedName name="kl">#REF!</definedName>
    <definedName name="l" localSheetId="0">#REF!</definedName>
    <definedName name="l" localSheetId="1">#REF!</definedName>
    <definedName name="l" localSheetId="3">#REF!</definedName>
    <definedName name="l">#REF!</definedName>
    <definedName name="LCountry" localSheetId="0">[17]数据字典!$Q$2:$Q$246</definedName>
    <definedName name="LCountry" localSheetId="1">[17]数据字典!$Q$2:$Q$246</definedName>
    <definedName name="LCountry" localSheetId="3">[17]数据字典!$Q$2:$Q$246</definedName>
    <definedName name="LCountry">[18]数据字典!$Q$2:$Q$246</definedName>
    <definedName name="LGender" localSheetId="7">[19]数据字典!$L$2:$L$3</definedName>
    <definedName name="LGender" localSheetId="0">[20]数据字典!$L$2:$L$3</definedName>
    <definedName name="LGender" localSheetId="1">[20]数据字典!$L$2:$L$3</definedName>
    <definedName name="LGender" localSheetId="3">[20]数据字典!$L$2:$L$3</definedName>
    <definedName name="LGender">[21]数据字典!$L$2:$L$3</definedName>
    <definedName name="limcount" hidden="1">5</definedName>
    <definedName name="LPZone" localSheetId="0">[17]数据字典!$L$12:$L$42</definedName>
    <definedName name="LPZone" localSheetId="1">[17]数据字典!$L$12:$L$42</definedName>
    <definedName name="LPZone" localSheetId="3">[17]数据字典!$L$12:$L$42</definedName>
    <definedName name="LPZone">[18]数据字典!$L$12:$L$42</definedName>
    <definedName name="M10浆砌砖基础" localSheetId="0">[22]附表4直接工程费单价表!#REF!</definedName>
    <definedName name="M10浆砌砖基础" localSheetId="1">[22]附表4直接工程费单价表!#REF!</definedName>
    <definedName name="M10浆砌砖基础" localSheetId="3">[22]附表4直接工程费单价表!#REF!</definedName>
    <definedName name="M10浆砌砖基础">[23]附表4直接工程费单价表!#REF!</definedName>
    <definedName name="Module.Prix_SMC" localSheetId="7">JYVKNHAY!Module.Prix_SMC</definedName>
    <definedName name="Module.Prix_SMC" localSheetId="0">#N/A</definedName>
    <definedName name="Module.Prix_SMC" localSheetId="1">#N/A</definedName>
    <definedName name="Module.Prix_SMC" localSheetId="3">#N/A</definedName>
    <definedName name="Module.Prix_SMC">JYVKNHAY!Module.Prix_SMC</definedName>
    <definedName name="OS" localSheetId="0">[24]Open!#REF!</definedName>
    <definedName name="OS" localSheetId="1">[24]Open!#REF!</definedName>
    <definedName name="OS" localSheetId="3">[24]Open!#REF!</definedName>
    <definedName name="OS">[24]Open!#REF!</definedName>
    <definedName name="pr_toolbox">[7]Toolbox!$A$3:$I$80</definedName>
    <definedName name="_xlnm.Print_Area" localSheetId="5">材料预算价格核!$A$1:$AA$33</definedName>
    <definedName name="_xlnm.Print_Area" localSheetId="4">'单价汇总 '!$A$1:$N$39</definedName>
    <definedName name="_xlnm.Print_Area" localSheetId="0">工程总概算!$A$1:$F$58</definedName>
    <definedName name="_xlnm.Print_Area" localSheetId="6">混凝土单价!$A$1:$O$19</definedName>
    <definedName name="_xlnm.Print_Area" localSheetId="1">建筑工程概算!$A$1:$G$254</definedName>
    <definedName name="_xlnm.Print_Area" localSheetId="3">金属结构及安装工程!$A$1:$H$107</definedName>
    <definedName name="_xlnm.Print_Titles" localSheetId="4">'单价汇总 '!$1:$5</definedName>
    <definedName name="_xlnm.Print_Titles" localSheetId="0">工程总概算!$1:$3</definedName>
    <definedName name="_xlnm.Print_Titles" localSheetId="1">建筑工程概算!$1:$3</definedName>
    <definedName name="_xlnm.Print_Titles" localSheetId="3">金属结构及安装工程!$1:$4</definedName>
    <definedName name="_xlnm.Print_Titles" hidden="1">#REF!</definedName>
    <definedName name="Print_titles1" localSheetId="0">[25]定额!$A$1:$IV$3</definedName>
    <definedName name="Print_titles1" localSheetId="1">[25]定额!$A$1:$IV$3</definedName>
    <definedName name="Print_titles1" localSheetId="3">[25]定额!$A$1:$IV$3</definedName>
    <definedName name="Print_titles1">[26]定额!$A$1:$IV$3</definedName>
    <definedName name="Prix_SMC" localSheetId="7">JYVKNHAY!Prix_SMC</definedName>
    <definedName name="Prix_SMC" localSheetId="0">#N/A</definedName>
    <definedName name="Prix_SMC" localSheetId="1">#N/A</definedName>
    <definedName name="Prix_SMC" localSheetId="3">#N/A</definedName>
    <definedName name="Prix_SMC">JYVKNHAY!Prix_SMC</definedName>
    <definedName name="PVC变径短管1.5寸" localSheetId="0">[2]附表2材料价格表!#REF!</definedName>
    <definedName name="PVC变径短管1.5寸" localSheetId="1">[2]附表2材料价格表!#REF!</definedName>
    <definedName name="PVC变径短管1.5寸" localSheetId="3">[2]附表2材料价格表!#REF!</definedName>
    <definedName name="PVC变径短管1.5寸">[3]附表2材料价格表!#REF!</definedName>
    <definedName name="PVC堵头φ40" localSheetId="0">[2]附表2材料价格表!#REF!</definedName>
    <definedName name="PVC堵头φ40" localSheetId="1">[2]附表2材料价格表!#REF!</definedName>
    <definedName name="PVC堵头φ40" localSheetId="3">[2]附表2材料价格表!#REF!</definedName>
    <definedName name="PVC堵头φ40">[3]附表2材料价格表!#REF!</definedName>
    <definedName name="PVC活节φ1.5寸" localSheetId="0">[2]附表2材料价格表!#REF!</definedName>
    <definedName name="PVC活节φ1.5寸" localSheetId="1">[2]附表2材料价格表!#REF!</definedName>
    <definedName name="PVC活节φ1.5寸" localSheetId="3">[2]附表2材料价格表!#REF!</definedName>
    <definedName name="PVC活节φ1.5寸">[3]附表2材料价格表!#REF!</definedName>
    <definedName name="PVC连丝1.5寸" localSheetId="0">[2]附表2材料价格表!#REF!</definedName>
    <definedName name="PVC连丝1.5寸" localSheetId="1">[2]附表2材料价格表!#REF!</definedName>
    <definedName name="PVC连丝1.5寸" localSheetId="3">[2]附表2材料价格表!#REF!</definedName>
    <definedName name="PVC连丝1.5寸">[3]附表2材料价格表!#REF!</definedName>
    <definedName name="PVC球阀1.5寸" localSheetId="0">[2]附表2材料价格表!#REF!</definedName>
    <definedName name="PVC球阀1.5寸" localSheetId="1">[2]附表2材料价格表!#REF!</definedName>
    <definedName name="PVC球阀1.5寸" localSheetId="3">[2]附表2材料价格表!#REF!</definedName>
    <definedName name="PVC球阀1.5寸">[3]附表2材料价格表!#REF!</definedName>
    <definedName name="PVC三通φ16×16×16" localSheetId="0">[2]附表2材料价格表!#REF!</definedName>
    <definedName name="PVC三通φ16×16×16" localSheetId="1">[2]附表2材料价格表!#REF!</definedName>
    <definedName name="PVC三通φ16×16×16" localSheetId="3">[2]附表2材料价格表!#REF!</definedName>
    <definedName name="PVC三通φ16×16×16">[3]附表2材料价格表!#REF!</definedName>
    <definedName name="PVC三通φ40×1.5×40" localSheetId="0">[2]附表2材料价格表!#REF!</definedName>
    <definedName name="PVC三通φ40×1.5×40" localSheetId="1">[2]附表2材料价格表!#REF!</definedName>
    <definedName name="PVC三通φ40×1.5×40" localSheetId="3">[2]附表2材料价格表!#REF!</definedName>
    <definedName name="PVC三通φ40×1.5×40">[3]附表2材料价格表!#REF!</definedName>
    <definedName name="PVC塑管φ40" localSheetId="0">[2]附表2材料价格表!#REF!</definedName>
    <definedName name="PVC塑管φ40" localSheetId="1">[2]附表2材料价格表!#REF!</definedName>
    <definedName name="PVC塑管φ40" localSheetId="3">[2]附表2材料价格表!#REF!</definedName>
    <definedName name="PVC塑管φ40">[3]附表2材料价格表!#REF!</definedName>
    <definedName name="PVC直通φ16" localSheetId="0">[2]附表2材料价格表!#REF!</definedName>
    <definedName name="PVC直通φ16" localSheetId="1">[2]附表2材料价格表!#REF!</definedName>
    <definedName name="PVC直通φ16" localSheetId="3">[2]附表2材料价格表!#REF!</definedName>
    <definedName name="PVC直通φ16">[3]附表2材料价格表!#REF!</definedName>
    <definedName name="q" localSheetId="0">#REF!</definedName>
    <definedName name="q" localSheetId="1">#REF!</definedName>
    <definedName name="q" localSheetId="3">#REF!</definedName>
    <definedName name="q">#REF!</definedName>
    <definedName name="QJ30_240_12_200" localSheetId="0">[2]附表2材料价格表!#REF!</definedName>
    <definedName name="QJ30_240_12_200" localSheetId="1">[2]附表2材料价格表!#REF!</definedName>
    <definedName name="QJ30_240_12_200" localSheetId="3">[2]附表2材料价格表!#REF!</definedName>
    <definedName name="QJ30_240_12_200">[3]附表2材料价格表!#REF!</definedName>
    <definedName name="QJ50_120_12_250" localSheetId="0">[2]附表2材料价格表!#REF!</definedName>
    <definedName name="QJ50_120_12_250" localSheetId="1">[2]附表2材料价格表!#REF!</definedName>
    <definedName name="QJ50_120_12_250" localSheetId="3">[2]附表2材料价格表!#REF!</definedName>
    <definedName name="QJ50_120_12_250">[3]附表2材料价格表!#REF!</definedName>
    <definedName name="range_jxtb">[27]DE!$A$8:$M$405</definedName>
    <definedName name="s_c_list">[28]Toolbox!$A$7:$H$969</definedName>
    <definedName name="SCG" localSheetId="0">'[29]G.1R-Shou COP Gf'!#REF!</definedName>
    <definedName name="SCG" localSheetId="1">'[29]G.1R-Shou COP Gf'!#REF!</definedName>
    <definedName name="SCG" localSheetId="3">'[29]G.1R-Shou COP Gf'!#REF!</definedName>
    <definedName name="SCG">'[29]G.1R-Shou COP Gf'!#REF!</definedName>
    <definedName name="sdlfee">'[7]Financ. Overview'!$H$13</definedName>
    <definedName name="sencount" hidden="1">1</definedName>
    <definedName name="solar_ratio" localSheetId="0">'[30]POWER ASSUMPTIONS'!$H$7</definedName>
    <definedName name="solar_ratio" localSheetId="1">'[30]POWER ASSUMPTIONS'!$H$7</definedName>
    <definedName name="solar_ratio" localSheetId="3">'[30]POWER ASSUMPTIONS'!$H$7</definedName>
    <definedName name="solar_ratio">'[31]POWER ASSUMPTIONS'!$H$7</definedName>
    <definedName name="ss" localSheetId="0" hidden="1">{"'现金流量表（全部投资）'!$B$4:$P$23"}</definedName>
    <definedName name="ss" localSheetId="1" hidden="1">{"'现金流量表（全部投资）'!$B$4:$P$23"}</definedName>
    <definedName name="ss" localSheetId="3" hidden="1">{"'现金流量表（全部投资）'!$B$4:$P$23"}</definedName>
    <definedName name="ss">{"'现金流量表（全部投资）'!$B$4:$P$23"}</definedName>
    <definedName name="ss7fee">'[7]Financ. Overview'!$H$18</definedName>
    <definedName name="subsfee">'[7]Financ. Overview'!$H$14</definedName>
    <definedName name="toolbox">[32]Toolbox!$C$5:$T$1578</definedName>
    <definedName name="UPVC管道Φ100" localSheetId="0">[22]附表2材料价格计算表!#REF!</definedName>
    <definedName name="UPVC管道Φ100" localSheetId="1">[22]附表2材料价格计算表!#REF!</definedName>
    <definedName name="UPVC管道Φ100" localSheetId="3">[22]附表2材料价格计算表!#REF!</definedName>
    <definedName name="UPVC管道Φ100">[23]附表2材料价格计算表!#REF!</definedName>
    <definedName name="UPVC管道Φ50" localSheetId="0">[22]附表2材料价格计算表!#REF!</definedName>
    <definedName name="UPVC管道Φ50" localSheetId="1">[22]附表2材料价格计算表!#REF!</definedName>
    <definedName name="UPVC管道Φ50" localSheetId="3">[22]附表2材料价格计算表!#REF!</definedName>
    <definedName name="UPVC管道Φ50">[23]附表2材料价格计算表!#REF!</definedName>
    <definedName name="UT线夹_NUT_2" localSheetId="0">[2]附表2材料价格表!#REF!</definedName>
    <definedName name="UT线夹_NUT_2" localSheetId="1">[2]附表2材料价格表!#REF!</definedName>
    <definedName name="UT线夹_NUT_2" localSheetId="3">[2]附表2材料价格表!#REF!</definedName>
    <definedName name="UT线夹_NUT_2">[3]附表2材料价格表!#REF!</definedName>
    <definedName name="UT线夹NUT_2" localSheetId="0">[2]附表2材料价格表!#REF!</definedName>
    <definedName name="UT线夹NUT_2" localSheetId="1">[2]附表2材料价格表!#REF!</definedName>
    <definedName name="UT线夹NUT_2" localSheetId="3">[2]附表2材料价格表!#REF!</definedName>
    <definedName name="UT线夹NUT_2">[3]附表2材料价格表!#REF!</definedName>
    <definedName name="UT型线夹NUT_1" localSheetId="0">[2]附表2材料价格表!#REF!</definedName>
    <definedName name="UT型线夹NUT_1" localSheetId="1">[2]附表2材料价格表!#REF!</definedName>
    <definedName name="UT型线夹NUT_1" localSheetId="3">[2]附表2材料价格表!#REF!</definedName>
    <definedName name="UT型线夹NUT_1">[3]附表2材料价格表!#REF!</definedName>
    <definedName name="UT型线夹NUT2" localSheetId="0">[22]附表2材料价格计算表!#REF!</definedName>
    <definedName name="UT型线夹NUT2" localSheetId="1">[22]附表2材料价格计算表!#REF!</definedName>
    <definedName name="UT型线夹NUT2" localSheetId="3">[22]附表2材料价格计算表!#REF!</definedName>
    <definedName name="UT型线夹NUT2">[23]附表2材料价格计算表!#REF!</definedName>
    <definedName name="U型抱箍U16_200" localSheetId="0">[2]附表2材料价格表!#REF!</definedName>
    <definedName name="U型抱箍U16_200" localSheetId="1">[2]附表2材料价格表!#REF!</definedName>
    <definedName name="U型抱箍U16_200" localSheetId="3">[2]附表2材料价格表!#REF!</definedName>
    <definedName name="U型抱箍U16_200">[3]附表2材料价格表!#REF!</definedName>
    <definedName name="U型挂环U_16" localSheetId="0">[2]附表2材料价格表!#REF!</definedName>
    <definedName name="U型挂环U_16" localSheetId="1">[2]附表2材料价格表!#REF!</definedName>
    <definedName name="U型挂环U_16" localSheetId="3">[2]附表2材料价格表!#REF!</definedName>
    <definedName name="U型挂环U_16">[3]附表2材料价格表!#REF!</definedName>
    <definedName name="U型挂环U_7" localSheetId="0">[2]附表2材料价格表!#REF!</definedName>
    <definedName name="U型挂环U_7" localSheetId="1">[2]附表2材料价格表!#REF!</definedName>
    <definedName name="U型挂环U_7" localSheetId="3">[2]附表2材料价格表!#REF!</definedName>
    <definedName name="U型挂环U_7">[3]附表2材料价格表!#REF!</definedName>
    <definedName name="V5.1Fee">'[7]Financ. Overview'!$H$15</definedName>
    <definedName name="w" localSheetId="0">#REF!</definedName>
    <definedName name="w" localSheetId="1">#REF!</definedName>
    <definedName name="w" localSheetId="3">#REF!</definedName>
    <definedName name="w">#REF!</definedName>
    <definedName name="ww" localSheetId="0" hidden="1">{"'现金流量表（全部投资）'!$B$4:$P$23"}</definedName>
    <definedName name="ww" localSheetId="1" hidden="1">{"'现金流量表（全部投资）'!$B$4:$P$23"}</definedName>
    <definedName name="ww" localSheetId="3" hidden="1">{"'现金流量表（全部投资）'!$B$4:$P$23"}</definedName>
    <definedName name="ww" hidden="1">{"'现金流量表（全部投资）'!$B$4:$P$23"}</definedName>
    <definedName name="x" localSheetId="0">#REF!</definedName>
    <definedName name="x" localSheetId="1">#REF!</definedName>
    <definedName name="x" localSheetId="3">#REF!</definedName>
    <definedName name="x">#REF!</definedName>
    <definedName name="xx" localSheetId="0" hidden="1">{"'现金流量表（全部投资）'!$B$4:$P$23"}</definedName>
    <definedName name="xx" localSheetId="1" hidden="1">{"'现金流量表（全部投资）'!$B$4:$P$23"}</definedName>
    <definedName name="xx" localSheetId="3" hidden="1">{"'现金流量表（全部投资）'!$B$4:$P$23"}</definedName>
    <definedName name="xx" hidden="1">{"'现金流量表（全部投资）'!$B$4:$P$23"}</definedName>
    <definedName name="z" localSheetId="0">#REF!</definedName>
    <definedName name="z" localSheetId="1">#REF!</definedName>
    <definedName name="z" localSheetId="3">#REF!</definedName>
    <definedName name="z">#REF!</definedName>
    <definedName name="Z_D416CCE0_90DA_11D2_8B33_444553540000_.wvu.Cols" localSheetId="0" hidden="1">[25]材料表!$E$1:$E$65536,[25]材料表!$J$1:$L$65536</definedName>
    <definedName name="Z_D416CCE0_90DA_11D2_8B33_444553540000_.wvu.Cols" localSheetId="1" hidden="1">[25]材料表!$E$1:$E$65536,[25]材料表!$J$1:$L$65536</definedName>
    <definedName name="Z_D416CCE0_90DA_11D2_8B33_444553540000_.wvu.Cols" localSheetId="3" hidden="1">[25]材料表!$E$1:$E$65536,[25]材料表!$J$1:$L$65536</definedName>
    <definedName name="Z_D416CCE0_90DA_11D2_8B33_444553540000_.wvu.Cols" hidden="1">[26]材料表!$E$1:$E$65536,[26]材料表!$J$1:$L$65536</definedName>
    <definedName name="Z_D416CCE0_90DA_11D2_8B33_444553540000_.wvu.PrintTitles" localSheetId="0" hidden="1">#REF!</definedName>
    <definedName name="Z_D416CCE0_90DA_11D2_8B33_444553540000_.wvu.PrintTitles" localSheetId="1" hidden="1">#REF!</definedName>
    <definedName name="Z_D416CCE0_90DA_11D2_8B33_444553540000_.wvu.PrintTitles" localSheetId="3" hidden="1">#REF!</definedName>
    <definedName name="Z_D416CCE0_90DA_11D2_8B33_444553540000_.wvu.PrintTitles" hidden="1">#REF!</definedName>
    <definedName name="Z_E7D01C20_B8FC_11D1_9E4F_B5D6E120E308_.wvu.Cols" localSheetId="0" hidden="1">[25]材料表!$E$1:$E$65536,[25]材料表!$J$1:$L$65536</definedName>
    <definedName name="Z_E7D01C20_B8FC_11D1_9E4F_B5D6E120E308_.wvu.Cols" localSheetId="1" hidden="1">[25]材料表!$E$1:$E$65536,[25]材料表!$J$1:$L$65536</definedName>
    <definedName name="Z_E7D01C20_B8FC_11D1_9E4F_B5D6E120E308_.wvu.Cols" localSheetId="3" hidden="1">[25]材料表!$E$1:$E$65536,[25]材料表!$J$1:$L$65536</definedName>
    <definedName name="Z_E7D01C20_B8FC_11D1_9E4F_B5D6E120E308_.wvu.Cols" hidden="1">[26]材料表!$E$1:$E$65536,[26]材料表!$J$1:$L$65536</definedName>
    <definedName name="Z_E7D01C20_B8FC_11D1_9E4F_B5D6E120E308_.wvu.PrintTitles" localSheetId="0" hidden="1">#REF!</definedName>
    <definedName name="Z_E7D01C20_B8FC_11D1_9E4F_B5D6E120E308_.wvu.PrintTitles" localSheetId="1" hidden="1">#REF!</definedName>
    <definedName name="Z_E7D01C20_B8FC_11D1_9E4F_B5D6E120E308_.wvu.PrintTitles" localSheetId="3" hidden="1">#REF!</definedName>
    <definedName name="Z_E7D01C20_B8FC_11D1_9E4F_B5D6E120E308_.wvu.PrintTitles" hidden="1">#REF!</definedName>
    <definedName name="Z32_Cost_red" localSheetId="0">'[7]Financ. Overview'!#REF!</definedName>
    <definedName name="Z32_Cost_red" localSheetId="1">'[7]Financ. Overview'!#REF!</definedName>
    <definedName name="Z32_Cost_red" localSheetId="3">'[7]Financ. Overview'!#REF!</definedName>
    <definedName name="Z32_Cost_red">'[7]Financ. Overview'!#REF!</definedName>
    <definedName name="φ10PVC管" localSheetId="0">[2]附表2材料价格表!#REF!</definedName>
    <definedName name="φ10PVC管" localSheetId="1">[2]附表2材料价格表!#REF!</definedName>
    <definedName name="φ10PVC管" localSheetId="3">[2]附表2材料价格表!#REF!</definedName>
    <definedName name="φ10PVC管">[3]附表2材料价格表!#REF!</definedName>
    <definedName name="φ225沉淀管" localSheetId="0">[2]附表2材料价格表!#REF!</definedName>
    <definedName name="φ225沉淀管" localSheetId="1">[2]附表2材料价格表!#REF!</definedName>
    <definedName name="φ225沉淀管" localSheetId="3">[2]附表2材料价格表!#REF!</definedName>
    <definedName name="φ225沉淀管">[3]附表2材料价格表!#REF!</definedName>
    <definedName name="φ225滤水管" localSheetId="0">[2]附表2材料价格表!#REF!</definedName>
    <definedName name="φ225滤水管" localSheetId="1">[2]附表2材料价格表!#REF!</definedName>
    <definedName name="φ225滤水管" localSheetId="3">[2]附表2材料价格表!#REF!</definedName>
    <definedName name="φ225滤水管">[3]附表2材料价格表!#REF!</definedName>
    <definedName name="φ310铸铁管" localSheetId="0">[2]附表2材料价格表!#REF!</definedName>
    <definedName name="φ310铸铁管" localSheetId="1">[2]附表2材料价格表!#REF!</definedName>
    <definedName name="φ310铸铁管" localSheetId="3">[2]附表2材料价格表!#REF!</definedName>
    <definedName name="φ310铸铁管">[3]附表2材料价格表!#REF!</definedName>
    <definedName name="φ350铸铁管" localSheetId="0">[2]附表2材料价格表!#REF!</definedName>
    <definedName name="φ350铸铁管" localSheetId="1">[2]附表2材料价格表!#REF!</definedName>
    <definedName name="φ350铸铁管" localSheetId="3">[2]附表2材料价格表!#REF!</definedName>
    <definedName name="φ350铸铁管">[3]附表2材料价格表!#REF!</definedName>
    <definedName name="安全阀Dg120" localSheetId="0">[2]附表2材料价格表!#REF!</definedName>
    <definedName name="安全阀Dg120" localSheetId="1">[2]附表2材料价格表!#REF!</definedName>
    <definedName name="安全阀Dg120" localSheetId="3">[2]附表2材料价格表!#REF!</definedName>
    <definedName name="安全阀Dg120">[3]附表2材料价格表!#REF!</definedName>
    <definedName name="安全阀Dg90" localSheetId="0">[2]附表2材料价格表!#REF!</definedName>
    <definedName name="安全阀Dg90" localSheetId="1">[2]附表2材料价格表!#REF!</definedName>
    <definedName name="安全阀Dg90" localSheetId="3">[2]附表2材料价格表!#REF!</definedName>
    <definedName name="安全阀Dg90">[3]附表2材料价格表!#REF!</definedName>
    <definedName name="安装单价" localSheetId="0">#REF!</definedName>
    <definedName name="安装单价" localSheetId="1">#REF!</definedName>
    <definedName name="安装单价" localSheetId="3">#REF!</definedName>
    <definedName name="安装单价">#REF!</definedName>
    <definedName name="安装工程机械系数" localSheetId="0">#REF!</definedName>
    <definedName name="安装工程机械系数" localSheetId="1">#REF!</definedName>
    <definedName name="安装工程机械系数" localSheetId="3">#REF!</definedName>
    <definedName name="安装工程机械系数">#REF!</definedName>
    <definedName name="安装工程量" localSheetId="0">#REF!</definedName>
    <definedName name="安装工程量" localSheetId="1">#REF!</definedName>
    <definedName name="安装工程量" localSheetId="3">#REF!</definedName>
    <definedName name="安装工程量">#REF!</definedName>
    <definedName name="柏树" localSheetId="0">[2]附表2材料价格表!#REF!</definedName>
    <definedName name="柏树" localSheetId="1">[2]附表2材料价格表!#REF!</definedName>
    <definedName name="柏树" localSheetId="3">[2]附表2材料价格表!#REF!</definedName>
    <definedName name="柏树">[3]附表2材料价格表!#REF!</definedName>
    <definedName name="柏油路1">'[33]估算表-干沟、支干沟'!$M$9</definedName>
    <definedName name="板枋材" localSheetId="0">#REF!</definedName>
    <definedName name="板枋材" localSheetId="1">#REF!</definedName>
    <definedName name="板枋材" localSheetId="3">#REF!</definedName>
    <definedName name="板枋材">#REF!</definedName>
    <definedName name="宝丰" localSheetId="0">宝丰</definedName>
    <definedName name="宝丰" localSheetId="1">建筑工程概算!宝丰</definedName>
    <definedName name="宝丰" localSheetId="3">金属结构及安装工程!宝丰</definedName>
    <definedName name="宝丰">[34]!宝丰</definedName>
    <definedName name="备" localSheetId="0">'[35]#REF'!$I$2</definedName>
    <definedName name="备" localSheetId="1">'[35]#REF'!$I$2</definedName>
    <definedName name="备" localSheetId="3">'[35]#REF'!$I$2</definedName>
    <definedName name="备">'[36]#REF'!$I$2</definedName>
    <definedName name="苯板" localSheetId="0">[22]附表2材料价格计算表!#REF!</definedName>
    <definedName name="苯板" localSheetId="1">[22]附表2材料价格计算表!#REF!</definedName>
    <definedName name="苯板" localSheetId="3">[22]附表2材料价格计算表!#REF!</definedName>
    <definedName name="苯板">[23]附表2材料价格计算表!#REF!</definedName>
    <definedName name="避雷器HY5WS_17_50" localSheetId="0">[2]附表2材料价格表!#REF!</definedName>
    <definedName name="避雷器HY5WS_17_50" localSheetId="1">[2]附表2材料价格表!#REF!</definedName>
    <definedName name="避雷器HY5WS_17_50" localSheetId="3">[2]附表2材料价格表!#REF!</definedName>
    <definedName name="避雷器HY5WS_17_50">[3]附表2材料价格表!#REF!</definedName>
    <definedName name="编" localSheetId="0">'[35]#REF'!$A$2</definedName>
    <definedName name="编" localSheetId="1">'[35]#REF'!$A$2</definedName>
    <definedName name="编" localSheetId="3">'[35]#REF'!$A$2</definedName>
    <definedName name="编">'[36]#REF'!$A$2</definedName>
    <definedName name="扁钢" localSheetId="0">[2]附表2材料价格表!#REF!</definedName>
    <definedName name="扁钢" localSheetId="1">[2]附表2材料价格表!#REF!</definedName>
    <definedName name="扁钢" localSheetId="3">[2]附表2材料价格表!#REF!</definedName>
    <definedName name="扁钢">[3]附表2材料价格表!#REF!</definedName>
    <definedName name="变电构架安装__离心杆构架独">[37]定额!#REF!</definedName>
    <definedName name="变电构架安装离心杆构架">[38]定额!#REF!</definedName>
    <definedName name="变径11090" localSheetId="0">[5]附表2!#REF!</definedName>
    <definedName name="变径11090" localSheetId="1">[5]附表2!#REF!</definedName>
    <definedName name="变径11090" localSheetId="3">[5]附表2!#REF!</definedName>
    <definedName name="变径11090">[6]附表2!#REF!</definedName>
    <definedName name="变径160110" localSheetId="0">[5]附表2!#REF!</definedName>
    <definedName name="变径160110" localSheetId="1">[5]附表2!#REF!</definedName>
    <definedName name="变径160110" localSheetId="3">[5]附表2!#REF!</definedName>
    <definedName name="变径160110">[6]附表2!#REF!</definedName>
    <definedName name="变径16090" localSheetId="0">[5]附表2!#REF!</definedName>
    <definedName name="变径16090" localSheetId="1">[5]附表2!#REF!</definedName>
    <definedName name="变径16090" localSheetId="3">[5]附表2!#REF!</definedName>
    <definedName name="变径16090">[6]附表2!#REF!</definedName>
    <definedName name="变径200125" localSheetId="0">[5]附表2!#REF!</definedName>
    <definedName name="变径200125" localSheetId="1">[5]附表2!#REF!</definedName>
    <definedName name="变径200125" localSheetId="3">[5]附表2!#REF!</definedName>
    <definedName name="变径200125">[6]附表2!#REF!</definedName>
    <definedName name="变径200160" localSheetId="0">[5]附表2!#REF!</definedName>
    <definedName name="变径200160" localSheetId="1">[5]附表2!#REF!</definedName>
    <definedName name="变径200160" localSheetId="3">[5]附表2!#REF!</definedName>
    <definedName name="变径200160">[6]附表2!#REF!</definedName>
    <definedName name="变径250125" localSheetId="0">[5]附表2!#REF!</definedName>
    <definedName name="变径250125" localSheetId="1">[5]附表2!#REF!</definedName>
    <definedName name="变径250125" localSheetId="3">[5]附表2!#REF!</definedName>
    <definedName name="变径250125">[6]附表2!#REF!</definedName>
    <definedName name="变径250200" localSheetId="0">[5]附表2!#REF!</definedName>
    <definedName name="变径250200" localSheetId="1">[5]附表2!#REF!</definedName>
    <definedName name="变径250200" localSheetId="3">[5]附表2!#REF!</definedName>
    <definedName name="变径250200">[6]附表2!#REF!</definedName>
    <definedName name="变径250300" localSheetId="0">[5]附表2!#REF!</definedName>
    <definedName name="变径250300" localSheetId="1">[5]附表2!#REF!</definedName>
    <definedName name="变径250300" localSheetId="3">[5]附表2!#REF!</definedName>
    <definedName name="变径250300">[6]附表2!#REF!</definedName>
    <definedName name="变径315200" localSheetId="0">[5]附表2!#REF!</definedName>
    <definedName name="变径315200" localSheetId="1">[5]附表2!#REF!</definedName>
    <definedName name="变径315200" localSheetId="3">[5]附表2!#REF!</definedName>
    <definedName name="变径315200">[6]附表2!#REF!</definedName>
    <definedName name="变径315250" localSheetId="0">[5]附表2!#REF!</definedName>
    <definedName name="变径315250" localSheetId="1">[5]附表2!#REF!</definedName>
    <definedName name="变径315250" localSheetId="3">[5]附表2!#REF!</definedName>
    <definedName name="变径315250">[6]附表2!#REF!</definedName>
    <definedName name="变径三通Dg180×90" localSheetId="0">[2]附表2材料价格表!#REF!</definedName>
    <definedName name="变径三通Dg180×90" localSheetId="1">[2]附表2材料价格表!#REF!</definedName>
    <definedName name="变径三通Dg180×90" localSheetId="3">[2]附表2材料价格表!#REF!</definedName>
    <definedName name="变径三通Dg180×90">[3]附表2材料价格表!#REF!</definedName>
    <definedName name="变径三通φ110×80×90" localSheetId="0">[2]附表2材料价格表!#REF!</definedName>
    <definedName name="变径三通φ110×80×90" localSheetId="1">[2]附表2材料价格表!#REF!</definedName>
    <definedName name="变径三通φ110×80×90" localSheetId="3">[2]附表2材料价格表!#REF!</definedName>
    <definedName name="变径三通φ110×80×90">[3]附表2材料价格表!#REF!</definedName>
    <definedName name="变径三通φ125×80×110" localSheetId="0">[2]附表2材料价格表!#REF!</definedName>
    <definedName name="变径三通φ125×80×110" localSheetId="1">[2]附表2材料价格表!#REF!</definedName>
    <definedName name="变径三通φ125×80×110" localSheetId="3">[2]附表2材料价格表!#REF!</definedName>
    <definedName name="变径三通φ125×80×110">[3]附表2材料价格表!#REF!</definedName>
    <definedName name="变径三通φ160×80×110" localSheetId="0">[2]附表2材料价格表!#REF!</definedName>
    <definedName name="变径三通φ160×80×110" localSheetId="1">[2]附表2材料价格表!#REF!</definedName>
    <definedName name="变径三通φ160×80×110" localSheetId="3">[2]附表2材料价格表!#REF!</definedName>
    <definedName name="变径三通φ160×80×110">[3]附表2材料价格表!#REF!</definedName>
    <definedName name="变径三通φ160×80×125" localSheetId="0">[2]附表2材料价格表!#REF!</definedName>
    <definedName name="变径三通φ160×80×125" localSheetId="1">[2]附表2材料价格表!#REF!</definedName>
    <definedName name="变径三通φ160×80×125" localSheetId="3">[2]附表2材料价格表!#REF!</definedName>
    <definedName name="变径三通φ160×80×125">[3]附表2材料价格表!#REF!</definedName>
    <definedName name="变径三通φ200×80×160" localSheetId="0">[2]附表2材料价格表!#REF!</definedName>
    <definedName name="变径三通φ200×80×160" localSheetId="1">[2]附表2材料价格表!#REF!</definedName>
    <definedName name="变径三通φ200×80×160" localSheetId="3">[2]附表2材料价格表!#REF!</definedName>
    <definedName name="变径三通φ200×80×160">[3]附表2材料价格表!#REF!</definedName>
    <definedName name="变频机组8.5kvA" localSheetId="0">[2]附表3机械台班!#REF!</definedName>
    <definedName name="变频机组8.5kvA" localSheetId="1">[2]附表3机械台班!#REF!</definedName>
    <definedName name="变频机组8.5kvA" localSheetId="3">[2]附表3机械台班!#REF!</definedName>
    <definedName name="变频机组8.5kvA">[3]附表3机械台班!#REF!</definedName>
    <definedName name="变频振捣器4.5kw" localSheetId="0">#REF!</definedName>
    <definedName name="变频振捣器4.5kw" localSheetId="1">#REF!</definedName>
    <definedName name="变频振捣器4.5kw" localSheetId="3">#REF!</definedName>
    <definedName name="变频振捣器4.5kw">#REF!</definedName>
    <definedName name="变压器160KVA" localSheetId="0">[2]附表2材料价格表!#REF!</definedName>
    <definedName name="变压器160KVA" localSheetId="1">[2]附表2材料价格表!#REF!</definedName>
    <definedName name="变压器160KVA" localSheetId="3">[2]附表2材料价格表!#REF!</definedName>
    <definedName name="变压器160KVA">[3]附表2材料价格表!#REF!</definedName>
    <definedName name="变压器80KVA" localSheetId="0">[2]附表2材料价格表!#REF!</definedName>
    <definedName name="变压器80KVA" localSheetId="1">[2]附表2材料价格表!#REF!</definedName>
    <definedName name="变压器80KVA" localSheetId="3">[2]附表2材料价格表!#REF!</definedName>
    <definedName name="变压器80KVA">[3]附表2材料价格表!#REF!</definedName>
    <definedName name="变压器油" localSheetId="0">[22]附表2材料价格计算表!#REF!</definedName>
    <definedName name="变压器油" localSheetId="1">[22]附表2材料价格计算表!#REF!</definedName>
    <definedName name="变压器油" localSheetId="3">[22]附表2材料价格计算表!#REF!</definedName>
    <definedName name="变压器油">[23]附表2材料价格计算表!#REF!</definedName>
    <definedName name="并沟线夹_BJ_2" localSheetId="0">[2]附表2材料价格表!#REF!</definedName>
    <definedName name="并沟线夹_BJ_2" localSheetId="1">[2]附表2材料价格表!#REF!</definedName>
    <definedName name="并沟线夹_BJ_2" localSheetId="3">[2]附表2材料价格表!#REF!</definedName>
    <definedName name="并沟线夹_BJ_2">[3]附表2材料价格表!#REF!</definedName>
    <definedName name="并沟线夹1635mm" localSheetId="0">[22]附表2材料价格计算表!#REF!</definedName>
    <definedName name="并沟线夹1635mm" localSheetId="1">[22]附表2材料价格计算表!#REF!</definedName>
    <definedName name="并沟线夹1635mm" localSheetId="3">[22]附表2材料价格计算表!#REF!</definedName>
    <definedName name="并沟线夹1635mm">[23]附表2材料价格计算表!#REF!</definedName>
    <definedName name="并沟线夹BJ_2" localSheetId="0">[2]附表2材料价格表!#REF!</definedName>
    <definedName name="并沟线夹BJ_2" localSheetId="1">[2]附表2材料价格表!#REF!</definedName>
    <definedName name="并沟线夹BJ_2" localSheetId="3">[2]附表2材料价格表!#REF!</definedName>
    <definedName name="并沟线夹BJ_2">[3]附表2材料价格表!#REF!</definedName>
    <definedName name="并沟线夹JB2" localSheetId="0">[22]附表2材料价格计算表!#REF!</definedName>
    <definedName name="并沟线夹JB2" localSheetId="1">[22]附表2材料价格计算表!#REF!</definedName>
    <definedName name="并沟线夹JB2" localSheetId="3">[22]附表2材料价格计算表!#REF!</definedName>
    <definedName name="并沟线夹JB2">[23]附表2材料价格计算表!#REF!</definedName>
    <definedName name="玻璃" localSheetId="0">[2]附表2材料价格表!#REF!</definedName>
    <definedName name="玻璃" localSheetId="1">[2]附表2材料价格表!#REF!</definedName>
    <definedName name="玻璃" localSheetId="3">[2]附表2材料价格表!#REF!</definedName>
    <definedName name="玻璃">[3]附表2材料价格表!#REF!</definedName>
    <definedName name="补充" localSheetId="0">[5]附表4单价!#REF!</definedName>
    <definedName name="补充" localSheetId="1">[5]附表4单价!#REF!</definedName>
    <definedName name="补充" localSheetId="3">[5]附表4单价!#REF!</definedName>
    <definedName name="补充">[6]附表4单价!#REF!</definedName>
    <definedName name="不可预见费" localSheetId="0">[39]表6不可预见!$H$14</definedName>
    <definedName name="不可预见费" localSheetId="1">[39]表6不可预见!$H$14</definedName>
    <definedName name="不可预见费" localSheetId="3">[39]表6不可预见!$H$14</definedName>
    <definedName name="不可预见费">#REF!</definedName>
    <definedName name="不可预见费南">'[40]表6不可预见费南 '!$H$10</definedName>
    <definedName name="材" localSheetId="0">[2]附表5直接工程费单价表!#REF!</definedName>
    <definedName name="材" localSheetId="1">[2]附表5直接工程费单价表!#REF!</definedName>
    <definedName name="材" localSheetId="3">[2]附表5直接工程费单价表!#REF!</definedName>
    <definedName name="材">[3]附表5直接工程费单价表!#REF!</definedName>
    <definedName name="材1_23_1">0</definedName>
    <definedName name="材10001" localSheetId="0">[2]附表5直接工程费单价表!#REF!</definedName>
    <definedName name="材10001" localSheetId="1">[2]附表5直接工程费单价表!#REF!</definedName>
    <definedName name="材10001" localSheetId="3">[2]附表5直接工程费单价表!#REF!</definedName>
    <definedName name="材10001">[3]附表5直接工程费单价表!#REF!</definedName>
    <definedName name="材100017" localSheetId="0">[22]附表4直接工程费单价表!#REF!</definedName>
    <definedName name="材100017" localSheetId="1">[22]附表4直接工程费单价表!#REF!</definedName>
    <definedName name="材100017" localSheetId="3">[22]附表4直接工程费单价表!#REF!</definedName>
    <definedName name="材100017">[23]附表4直接工程费单价表!#REF!</definedName>
    <definedName name="材10002" localSheetId="0">[2]附表5直接工程费单价表!#REF!</definedName>
    <definedName name="材10002" localSheetId="1">[2]附表5直接工程费单价表!#REF!</definedName>
    <definedName name="材10002" localSheetId="3">[2]附表5直接工程费单价表!#REF!</definedName>
    <definedName name="材10002">[3]附表5直接工程费单价表!#REF!</definedName>
    <definedName name="材100023" localSheetId="0">[22]附表4直接工程费单价表!#REF!</definedName>
    <definedName name="材100023" localSheetId="1">[22]附表4直接工程费单价表!#REF!</definedName>
    <definedName name="材100023" localSheetId="3">[22]附表4直接工程费单价表!#REF!</definedName>
    <definedName name="材100023">[23]附表4直接工程费单价表!#REF!</definedName>
    <definedName name="材10003" localSheetId="0">[2]附表5直接工程费单价表!#REF!</definedName>
    <definedName name="材10003" localSheetId="1">[2]附表5直接工程费单价表!#REF!</definedName>
    <definedName name="材10003" localSheetId="3">[2]附表5直接工程费单价表!#REF!</definedName>
    <definedName name="材10003">[3]附表5直接工程费单价表!#REF!</definedName>
    <definedName name="材100049" localSheetId="0">[22]附表4直接工程费单价表!#REF!</definedName>
    <definedName name="材100049" localSheetId="1">[22]附表4直接工程费单价表!#REF!</definedName>
    <definedName name="材100049" localSheetId="3">[22]附表4直接工程费单价表!#REF!</definedName>
    <definedName name="材100049">[23]附表4直接工程费单价表!#REF!</definedName>
    <definedName name="材10008" localSheetId="0">[2]附表5直接工程费单价表!#REF!</definedName>
    <definedName name="材10008" localSheetId="1">[2]附表5直接工程费单价表!#REF!</definedName>
    <definedName name="材10008" localSheetId="3">[2]附表5直接工程费单价表!#REF!</definedName>
    <definedName name="材10008">[3]附表5直接工程费单价表!#REF!</definedName>
    <definedName name="材10019" localSheetId="0">[2]附表5直接工程费单价表!#REF!</definedName>
    <definedName name="材10019" localSheetId="1">[2]附表5直接工程费单价表!#REF!</definedName>
    <definedName name="材10019" localSheetId="3">[2]附表5直接工程费单价表!#REF!</definedName>
    <definedName name="材10019">[3]附表5直接工程费单价表!#REF!</definedName>
    <definedName name="材10020" localSheetId="0">[2]附表5直接工程费单价表!#REF!</definedName>
    <definedName name="材10020" localSheetId="1">[2]附表5直接工程费单价表!#REF!</definedName>
    <definedName name="材10020" localSheetId="3">[2]附表5直接工程费单价表!#REF!</definedName>
    <definedName name="材10020">[3]附表5直接工程费单价表!#REF!</definedName>
    <definedName name="材10021" localSheetId="0">[2]附表5直接工程费单价表!#REF!</definedName>
    <definedName name="材10021" localSheetId="1">[2]附表5直接工程费单价表!#REF!</definedName>
    <definedName name="材10021" localSheetId="3">[2]附表5直接工程费单价表!#REF!</definedName>
    <definedName name="材10021">[3]附表5直接工程费单价表!#REF!</definedName>
    <definedName name="材10045" localSheetId="0">[2]附表5直接工程费单价表!#REF!</definedName>
    <definedName name="材10045" localSheetId="1">[2]附表5直接工程费单价表!#REF!</definedName>
    <definedName name="材10045" localSheetId="3">[2]附表5直接工程费单价表!#REF!</definedName>
    <definedName name="材10045">[3]附表5直接工程费单价表!#REF!</definedName>
    <definedName name="材10047" localSheetId="0">[2]附表5直接工程费单价表!#REF!</definedName>
    <definedName name="材10047" localSheetId="1">[2]附表5直接工程费单价表!#REF!</definedName>
    <definedName name="材10047" localSheetId="3">[2]附表5直接工程费单价表!#REF!</definedName>
    <definedName name="材10047">[3]附表5直接工程费单价表!#REF!</definedName>
    <definedName name="材10049" localSheetId="0">[2]附表5直接工程费单价表!#REF!</definedName>
    <definedName name="材10049" localSheetId="1">[2]附表5直接工程费单价表!#REF!</definedName>
    <definedName name="材10049" localSheetId="3">[2]附表5直接工程费单价表!#REF!</definedName>
    <definedName name="材10049">[3]附表5直接工程费单价表!#REF!</definedName>
    <definedName name="材10052" localSheetId="0">[2]附表5直接工程费单价表!#REF!</definedName>
    <definedName name="材10052" localSheetId="1">[2]附表5直接工程费单价表!#REF!</definedName>
    <definedName name="材10052" localSheetId="3">[2]附表5直接工程费单价表!#REF!</definedName>
    <definedName name="材10052">[3]附表5直接工程费单价表!#REF!</definedName>
    <definedName name="材10054" localSheetId="0">[2]附表5直接工程费单价表!#REF!</definedName>
    <definedName name="材10054" localSheetId="1">[2]附表5直接工程费单价表!#REF!</definedName>
    <definedName name="材10054" localSheetId="3">[2]附表5直接工程费单价表!#REF!</definedName>
    <definedName name="材10054">[3]附表5直接工程费单价表!#REF!</definedName>
    <definedName name="材10056" localSheetId="0">[2]附表5直接工程费单价表!#REF!</definedName>
    <definedName name="材10056" localSheetId="1">[2]附表5直接工程费单价表!#REF!</definedName>
    <definedName name="材10056" localSheetId="3">[2]附表5直接工程费单价表!#REF!</definedName>
    <definedName name="材10056">[3]附表5直接工程费单价表!#REF!</definedName>
    <definedName name="材10066" localSheetId="0">[2]附表5直接工程费单价表!#REF!</definedName>
    <definedName name="材10066" localSheetId="1">[2]附表5直接工程费单价表!#REF!</definedName>
    <definedName name="材10066" localSheetId="3">[2]附表5直接工程费单价表!#REF!</definedName>
    <definedName name="材10066">[3]附表5直接工程费单价表!#REF!</definedName>
    <definedName name="材10071" localSheetId="0">[2]附表5直接工程费单价表!#REF!</definedName>
    <definedName name="材10071" localSheetId="1">[2]附表5直接工程费单价表!#REF!</definedName>
    <definedName name="材10071" localSheetId="3">[2]附表5直接工程费单价表!#REF!</definedName>
    <definedName name="材10071">[3]附表5直接工程费单价表!#REF!</definedName>
    <definedName name="材10075" localSheetId="0">[2]附表5直接工程费单价表!#REF!</definedName>
    <definedName name="材10075" localSheetId="1">[2]附表5直接工程费单价表!#REF!</definedName>
    <definedName name="材10075" localSheetId="3">[2]附表5直接工程费单价表!#REF!</definedName>
    <definedName name="材10075">[3]附表5直接工程费单价表!#REF!</definedName>
    <definedName name="材10090" localSheetId="0">[2]附表5直接工程费单价表!#REF!</definedName>
    <definedName name="材10090" localSheetId="1">[2]附表5直接工程费单价表!#REF!</definedName>
    <definedName name="材10090" localSheetId="3">[2]附表5直接工程费单价表!#REF!</definedName>
    <definedName name="材10090">[3]附表5直接工程费单价表!#REF!</definedName>
    <definedName name="材10095" localSheetId="0">[2]附表5直接工程费单价表!#REF!</definedName>
    <definedName name="材10095" localSheetId="1">[2]附表5直接工程费单价表!#REF!</definedName>
    <definedName name="材10095" localSheetId="3">[2]附表5直接工程费单价表!#REF!</definedName>
    <definedName name="材10095">[3]附表5直接工程费单价表!#REF!</definedName>
    <definedName name="材10114" localSheetId="0">[2]附表5直接工程费单价表!#REF!</definedName>
    <definedName name="材10114" localSheetId="1">[2]附表5直接工程费单价表!#REF!</definedName>
    <definedName name="材10114" localSheetId="3">[2]附表5直接工程费单价表!#REF!</definedName>
    <definedName name="材10114">[3]附表5直接工程费单价表!#REF!</definedName>
    <definedName name="材10116" localSheetId="0">[2]附表5直接工程费单价表!#REF!</definedName>
    <definedName name="材10116" localSheetId="1">[2]附表5直接工程费单价表!#REF!</definedName>
    <definedName name="材10116" localSheetId="3">[2]附表5直接工程费单价表!#REF!</definedName>
    <definedName name="材10116">[3]附表5直接工程费单价表!#REF!</definedName>
    <definedName name="材10118" localSheetId="0">[2]附表5直接工程费单价表!#REF!</definedName>
    <definedName name="材10118" localSheetId="1">[2]附表5直接工程费单价表!#REF!</definedName>
    <definedName name="材10118" localSheetId="3">[2]附表5直接工程费单价表!#REF!</definedName>
    <definedName name="材10118">[3]附表5直接工程费单价表!#REF!</definedName>
    <definedName name="材10204" localSheetId="0">[2]附表5直接工程费单价表!#REF!</definedName>
    <definedName name="材10204" localSheetId="1">[2]附表5直接工程费单价表!#REF!</definedName>
    <definedName name="材10204" localSheetId="3">[2]附表5直接工程费单价表!#REF!</definedName>
    <definedName name="材10204">[3]附表5直接工程费单价表!#REF!</definedName>
    <definedName name="材10269" localSheetId="0">[2]附表5直接工程费单价表!#REF!</definedName>
    <definedName name="材10269" localSheetId="1">[2]附表5直接工程费单价表!#REF!</definedName>
    <definedName name="材10269" localSheetId="3">[2]附表5直接工程费单价表!#REF!</definedName>
    <definedName name="材10269">[3]附表5直接工程费单价表!#REF!</definedName>
    <definedName name="材10270" localSheetId="0">[2]附表5直接工程费单价表!#REF!</definedName>
    <definedName name="材10270" localSheetId="1">[2]附表5直接工程费单价表!#REF!</definedName>
    <definedName name="材10270" localSheetId="3">[2]附表5直接工程费单价表!#REF!</definedName>
    <definedName name="材10270">[3]附表5直接工程费单价表!#REF!</definedName>
    <definedName name="材10271" localSheetId="0">[2]附表5直接工程费单价表!#REF!</definedName>
    <definedName name="材10271" localSheetId="1">[2]附表5直接工程费单价表!#REF!</definedName>
    <definedName name="材10271" localSheetId="3">[2]附表5直接工程费单价表!#REF!</definedName>
    <definedName name="材10271">[3]附表5直接工程费单价表!#REF!</definedName>
    <definedName name="材10272" localSheetId="0">[2]附表5直接工程费单价表!#REF!</definedName>
    <definedName name="材10272" localSheetId="1">[2]附表5直接工程费单价表!#REF!</definedName>
    <definedName name="材10272" localSheetId="3">[2]附表5直接工程费单价表!#REF!</definedName>
    <definedName name="材10272">[3]附表5直接工程费单价表!#REF!</definedName>
    <definedName name="材10273" localSheetId="0">[2]附表5直接工程费单价表!#REF!</definedName>
    <definedName name="材10273" localSheetId="1">[2]附表5直接工程费单价表!#REF!</definedName>
    <definedName name="材10273" localSheetId="3">[2]附表5直接工程费单价表!#REF!</definedName>
    <definedName name="材10273">[3]附表5直接工程费单价表!#REF!</definedName>
    <definedName name="材10275" localSheetId="0">[2]附表5直接工程费单价表!#REF!</definedName>
    <definedName name="材10275" localSheetId="1">[2]附表5直接工程费单价表!#REF!</definedName>
    <definedName name="材10275" localSheetId="3">[2]附表5直接工程费单价表!#REF!</definedName>
    <definedName name="材10275">[3]附表5直接工程费单价表!#REF!</definedName>
    <definedName name="材10277" localSheetId="0">[2]附表5直接工程费单价表!#REF!</definedName>
    <definedName name="材10277" localSheetId="1">[2]附表5直接工程费单价表!#REF!</definedName>
    <definedName name="材10277" localSheetId="3">[2]附表5直接工程费单价表!#REF!</definedName>
    <definedName name="材10277">[3]附表5直接工程费单价表!#REF!</definedName>
    <definedName name="材10278" localSheetId="0">[2]附表5直接工程费单价表!#REF!</definedName>
    <definedName name="材10278" localSheetId="1">[2]附表5直接工程费单价表!#REF!</definedName>
    <definedName name="材10278" localSheetId="3">[2]附表5直接工程费单价表!#REF!</definedName>
    <definedName name="材10278">[3]附表5直接工程费单价表!#REF!</definedName>
    <definedName name="材10279" localSheetId="0">[2]附表5直接工程费单价表!#REF!</definedName>
    <definedName name="材10279" localSheetId="1">[2]附表5直接工程费单价表!#REF!</definedName>
    <definedName name="材10279" localSheetId="3">[2]附表5直接工程费单价表!#REF!</definedName>
    <definedName name="材10279">[3]附表5直接工程费单价表!#REF!</definedName>
    <definedName name="材10279A" localSheetId="0">[2]附表5直接工程费单价表!#REF!</definedName>
    <definedName name="材10279A" localSheetId="1">[2]附表5直接工程费单价表!#REF!</definedName>
    <definedName name="材10279A" localSheetId="3">[2]附表5直接工程费单价表!#REF!</definedName>
    <definedName name="材10279A">[3]附表5直接工程费单价表!#REF!</definedName>
    <definedName name="材10280" localSheetId="0">[2]附表5直接工程费单价表!#REF!</definedName>
    <definedName name="材10280" localSheetId="1">[2]附表5直接工程费单价表!#REF!</definedName>
    <definedName name="材10280" localSheetId="3">[2]附表5直接工程费单价表!#REF!</definedName>
    <definedName name="材10280">[3]附表5直接工程费单价表!#REF!</definedName>
    <definedName name="材10280A" localSheetId="0">[2]附表5直接工程费单价表!#REF!</definedName>
    <definedName name="材10280A" localSheetId="1">[2]附表5直接工程费单价表!#REF!</definedName>
    <definedName name="材10280A" localSheetId="3">[2]附表5直接工程费单价表!#REF!</definedName>
    <definedName name="材10280A">[3]附表5直接工程费单价表!#REF!</definedName>
    <definedName name="材10281" localSheetId="0">[2]附表5直接工程费单价表!#REF!</definedName>
    <definedName name="材10281" localSheetId="1">[2]附表5直接工程费单价表!#REF!</definedName>
    <definedName name="材10281" localSheetId="3">[2]附表5直接工程费单价表!#REF!</definedName>
    <definedName name="材10281">[3]附表5直接工程费单价表!#REF!</definedName>
    <definedName name="材10281A" localSheetId="0">[2]附表5直接工程费单价表!#REF!</definedName>
    <definedName name="材10281A" localSheetId="1">[2]附表5直接工程费单价表!#REF!</definedName>
    <definedName name="材10281A" localSheetId="3">[2]附表5直接工程费单价表!#REF!</definedName>
    <definedName name="材10281A">[3]附表5直接工程费单价表!#REF!</definedName>
    <definedName name="材10282" localSheetId="0">[2]附表5直接工程费单价表!#REF!</definedName>
    <definedName name="材10282" localSheetId="1">[2]附表5直接工程费单价表!#REF!</definedName>
    <definedName name="材10282" localSheetId="3">[2]附表5直接工程费单价表!#REF!</definedName>
    <definedName name="材10282">[3]附表5直接工程费单价表!#REF!</definedName>
    <definedName name="材10282A" localSheetId="0">[2]附表5直接工程费单价表!#REF!</definedName>
    <definedName name="材10282A" localSheetId="1">[2]附表5直接工程费单价表!#REF!</definedName>
    <definedName name="材10282A" localSheetId="3">[2]附表5直接工程费单价表!#REF!</definedName>
    <definedName name="材10282A">[3]附表5直接工程费单价表!#REF!</definedName>
    <definedName name="材10283" localSheetId="0">[2]附表5直接工程费单价表!#REF!</definedName>
    <definedName name="材10283" localSheetId="1">[2]附表5直接工程费单价表!#REF!</definedName>
    <definedName name="材10283" localSheetId="3">[2]附表5直接工程费单价表!#REF!</definedName>
    <definedName name="材10283">[3]附表5直接工程费单价表!#REF!</definedName>
    <definedName name="材10283A" localSheetId="0">[2]附表5直接工程费单价表!#REF!</definedName>
    <definedName name="材10283A" localSheetId="1">[2]附表5直接工程费单价表!#REF!</definedName>
    <definedName name="材10283A" localSheetId="3">[2]附表5直接工程费单价表!#REF!</definedName>
    <definedName name="材10283A">[3]附表5直接工程费单价表!#REF!</definedName>
    <definedName name="材10309" localSheetId="0">[2]附表5直接工程费单价表!#REF!</definedName>
    <definedName name="材10309" localSheetId="1">[2]附表5直接工程费单价表!#REF!</definedName>
    <definedName name="材10309" localSheetId="3">[2]附表5直接工程费单价表!#REF!</definedName>
    <definedName name="材10309">[3]附表5直接工程费单价表!#REF!</definedName>
    <definedName name="材10310" localSheetId="0">[2]附表5直接工程费单价表!#REF!</definedName>
    <definedName name="材10310" localSheetId="1">[2]附表5直接工程费单价表!#REF!</definedName>
    <definedName name="材10310" localSheetId="3">[2]附表5直接工程费单价表!#REF!</definedName>
    <definedName name="材10310">[3]附表5直接工程费单价表!#REF!</definedName>
    <definedName name="材10311" localSheetId="0">[2]附表5直接工程费单价表!#REF!</definedName>
    <definedName name="材10311" localSheetId="1">[2]附表5直接工程费单价表!#REF!</definedName>
    <definedName name="材10311" localSheetId="3">[2]附表5直接工程费单价表!#REF!</definedName>
    <definedName name="材10311">[3]附表5直接工程费单价表!#REF!</definedName>
    <definedName name="材10339" localSheetId="0">[2]附表5直接工程费单价表!#REF!</definedName>
    <definedName name="材10339" localSheetId="1">[2]附表5直接工程费单价表!#REF!</definedName>
    <definedName name="材10339" localSheetId="3">[2]附表5直接工程费单价表!#REF!</definedName>
    <definedName name="材10339">[3]附表5直接工程费单价表!#REF!</definedName>
    <definedName name="材10345" localSheetId="0">[2]附表5直接工程费单价表!#REF!</definedName>
    <definedName name="材10345" localSheetId="1">[2]附表5直接工程费单价表!#REF!</definedName>
    <definedName name="材10345" localSheetId="3">[2]附表5直接工程费单价表!#REF!</definedName>
    <definedName name="材10345">[3]附表5直接工程费单价表!#REF!</definedName>
    <definedName name="材10360" localSheetId="0">[2]附表5直接工程费单价表!#REF!</definedName>
    <definedName name="材10360" localSheetId="1">[2]附表5直接工程费单价表!#REF!</definedName>
    <definedName name="材10360" localSheetId="3">[2]附表5直接工程费单价表!#REF!</definedName>
    <definedName name="材10360">[3]附表5直接工程费单价表!#REF!</definedName>
    <definedName name="材10361" localSheetId="0">[2]附表5直接工程费单价表!#REF!</definedName>
    <definedName name="材10361" localSheetId="1">[2]附表5直接工程费单价表!#REF!</definedName>
    <definedName name="材10361" localSheetId="3">[2]附表5直接工程费单价表!#REF!</definedName>
    <definedName name="材10361">[3]附表5直接工程费单价表!#REF!</definedName>
    <definedName name="材10365" localSheetId="0">[2]附表5直接工程费单价表!#REF!</definedName>
    <definedName name="材10365" localSheetId="1">[2]附表5直接工程费单价表!#REF!</definedName>
    <definedName name="材10365" localSheetId="3">[2]附表5直接工程费单价表!#REF!</definedName>
    <definedName name="材10365">[3]附表5直接工程费单价表!#REF!</definedName>
    <definedName name="材10366" localSheetId="0">[2]附表5直接工程费单价表!#REF!</definedName>
    <definedName name="材10366" localSheetId="1">[2]附表5直接工程费单价表!#REF!</definedName>
    <definedName name="材10366" localSheetId="3">[2]附表5直接工程费单价表!#REF!</definedName>
    <definedName name="材10366">[3]附表5直接工程费单价表!#REF!</definedName>
    <definedName name="材10367" localSheetId="0">[2]附表5直接工程费单价表!#REF!</definedName>
    <definedName name="材10367" localSheetId="1">[2]附表5直接工程费单价表!#REF!</definedName>
    <definedName name="材10367" localSheetId="3">[2]附表5直接工程费单价表!#REF!</definedName>
    <definedName name="材10367">[3]附表5直接工程费单价表!#REF!</definedName>
    <definedName name="材10464" localSheetId="0">[2]附表5直接工程费单价表!#REF!</definedName>
    <definedName name="材10464" localSheetId="1">[2]附表5直接工程费单价表!#REF!</definedName>
    <definedName name="材10464" localSheetId="3">[2]附表5直接工程费单价表!#REF!</definedName>
    <definedName name="材10464">[3]附表5直接工程费单价表!#REF!</definedName>
    <definedName name="材10465" localSheetId="0">[2]附表5直接工程费单价表!#REF!</definedName>
    <definedName name="材10465" localSheetId="1">[2]附表5直接工程费单价表!#REF!</definedName>
    <definedName name="材10465" localSheetId="3">[2]附表5直接工程费单价表!#REF!</definedName>
    <definedName name="材10465">[3]附表5直接工程费单价表!#REF!</definedName>
    <definedName name="材10469" localSheetId="0">[2]附表5直接工程费单价表!#REF!</definedName>
    <definedName name="材10469" localSheetId="1">[2]附表5直接工程费单价表!#REF!</definedName>
    <definedName name="材10469" localSheetId="3">[2]附表5直接工程费单价表!#REF!</definedName>
    <definedName name="材10469">[3]附表5直接工程费单价表!#REF!</definedName>
    <definedName name="材10469A" localSheetId="0">[2]附表5直接工程费单价表!#REF!</definedName>
    <definedName name="材10469A" localSheetId="1">[2]附表5直接工程费单价表!#REF!</definedName>
    <definedName name="材10469A" localSheetId="3">[2]附表5直接工程费单价表!#REF!</definedName>
    <definedName name="材10469A">[3]附表5直接工程费单价表!#REF!</definedName>
    <definedName name="材10473" localSheetId="0">[2]附表5直接工程费单价表!#REF!</definedName>
    <definedName name="材10473" localSheetId="1">[2]附表5直接工程费单价表!#REF!</definedName>
    <definedName name="材10473" localSheetId="3">[2]附表5直接工程费单价表!#REF!</definedName>
    <definedName name="材10473">[3]附表5直接工程费单价表!#REF!</definedName>
    <definedName name="材10474" localSheetId="0">[2]附表5直接工程费单价表!#REF!</definedName>
    <definedName name="材10474" localSheetId="1">[2]附表5直接工程费单价表!#REF!</definedName>
    <definedName name="材10474" localSheetId="3">[2]附表5直接工程费单价表!#REF!</definedName>
    <definedName name="材10474">[3]附表5直接工程费单价表!#REF!</definedName>
    <definedName name="材12001" localSheetId="0">[2]附表5直接工程费单价表!#REF!</definedName>
    <definedName name="材12001" localSheetId="1">[2]附表5直接工程费单价表!#REF!</definedName>
    <definedName name="材12001" localSheetId="3">[2]附表5直接工程费单价表!#REF!</definedName>
    <definedName name="材12001">[3]附表5直接工程费单价表!#REF!</definedName>
    <definedName name="材12074" localSheetId="0">[2]附表5直接工程费单价表!#REF!</definedName>
    <definedName name="材12074" localSheetId="1">[2]附表5直接工程费单价表!#REF!</definedName>
    <definedName name="材12074" localSheetId="3">[2]附表5直接工程费单价表!#REF!</definedName>
    <definedName name="材12074">[3]附表5直接工程费单价表!#REF!</definedName>
    <definedName name="材12075" localSheetId="0">[2]附表5直接工程费单价表!#REF!</definedName>
    <definedName name="材12075" localSheetId="1">[2]附表5直接工程费单价表!#REF!</definedName>
    <definedName name="材12075" localSheetId="3">[2]附表5直接工程费单价表!#REF!</definedName>
    <definedName name="材12075">[3]附表5直接工程费单价表!#REF!</definedName>
    <definedName name="材2_19_3" localSheetId="0">[2]附表5直接工程费单价表!#REF!</definedName>
    <definedName name="材2_19_3" localSheetId="1">[2]附表5直接工程费单价表!#REF!</definedName>
    <definedName name="材2_19_3" localSheetId="3">[2]附表5直接工程费单价表!#REF!</definedName>
    <definedName name="材2_19_3">[3]附表5直接工程费单价表!#REF!</definedName>
    <definedName name="材2_19_4" localSheetId="0">[2]附表5直接工程费单价表!#REF!</definedName>
    <definedName name="材2_19_4" localSheetId="1">[2]附表5直接工程费单价表!#REF!</definedName>
    <definedName name="材2_19_4" localSheetId="3">[2]附表5直接工程费单价表!#REF!</definedName>
    <definedName name="材2_19_4">[3]附表5直接工程费单价表!#REF!</definedName>
    <definedName name="材20484" localSheetId="0">[2]附表5直接工程费单价表!#REF!</definedName>
    <definedName name="材20484" localSheetId="1">[2]附表5直接工程费单价表!#REF!</definedName>
    <definedName name="材20484" localSheetId="3">[2]附表5直接工程费单价表!#REF!</definedName>
    <definedName name="材20484">[3]附表5直接工程费单价表!#REF!</definedName>
    <definedName name="材20485" localSheetId="0">[2]附表5直接工程费单价表!#REF!</definedName>
    <definedName name="材20485" localSheetId="1">[2]附表5直接工程费单价表!#REF!</definedName>
    <definedName name="材20485" localSheetId="3">[2]附表5直接工程费单价表!#REF!</definedName>
    <definedName name="材20485">[3]附表5直接工程费单价表!#REF!</definedName>
    <definedName name="材20488" localSheetId="0">[2]附表5直接工程费单价表!#REF!</definedName>
    <definedName name="材20488" localSheetId="1">[2]附表5直接工程费单价表!#REF!</definedName>
    <definedName name="材20488" localSheetId="3">[2]附表5直接工程费单价表!#REF!</definedName>
    <definedName name="材20488">[3]附表5直接工程费单价表!#REF!</definedName>
    <definedName name="材30001" localSheetId="0">[2]附表5直接工程费单价表!#REF!</definedName>
    <definedName name="材30001" localSheetId="1">[2]附表5直接工程费单价表!#REF!</definedName>
    <definedName name="材30001" localSheetId="3">[2]附表5直接工程费单价表!#REF!</definedName>
    <definedName name="材30001">[3]附表5直接工程费单价表!#REF!</definedName>
    <definedName name="材30002" localSheetId="0">[2]附表5直接工程费单价表!#REF!</definedName>
    <definedName name="材30002" localSheetId="1">[2]附表5直接工程费单价表!#REF!</definedName>
    <definedName name="材30002" localSheetId="3">[2]附表5直接工程费单价表!#REF!</definedName>
    <definedName name="材30002">[3]附表5直接工程费单价表!#REF!</definedName>
    <definedName name="材30016" localSheetId="0">[2]附表5直接工程费单价表!#REF!</definedName>
    <definedName name="材30016" localSheetId="1">[2]附表5直接工程费单价表!#REF!</definedName>
    <definedName name="材30016" localSheetId="3">[2]附表5直接工程费单价表!#REF!</definedName>
    <definedName name="材30016">[3]附表5直接工程费单价表!#REF!</definedName>
    <definedName name="材30019" localSheetId="0">[2]附表5直接工程费单价表!#REF!</definedName>
    <definedName name="材30019" localSheetId="1">[2]附表5直接工程费单价表!#REF!</definedName>
    <definedName name="材30019" localSheetId="3">[2]附表5直接工程费单价表!#REF!</definedName>
    <definedName name="材30019">[3]附表5直接工程费单价表!#REF!</definedName>
    <definedName name="材30020" localSheetId="0">[2]附表5直接工程费单价表!#REF!</definedName>
    <definedName name="材30020" localSheetId="1">[2]附表5直接工程费单价表!#REF!</definedName>
    <definedName name="材30020" localSheetId="3">[2]附表5直接工程费单价表!#REF!</definedName>
    <definedName name="材30020">[3]附表5直接工程费单价表!#REF!</definedName>
    <definedName name="材30021" localSheetId="0">[2]附表5直接工程费单价表!#REF!</definedName>
    <definedName name="材30021" localSheetId="1">[2]附表5直接工程费单价表!#REF!</definedName>
    <definedName name="材30021" localSheetId="3">[2]附表5直接工程费单价表!#REF!</definedName>
    <definedName name="材30021">[3]附表5直接工程费单价表!#REF!</definedName>
    <definedName name="材30022" localSheetId="0">[2]附表5直接工程费单价表!#REF!</definedName>
    <definedName name="材30022" localSheetId="1">[2]附表5直接工程费单价表!#REF!</definedName>
    <definedName name="材30022" localSheetId="3">[2]附表5直接工程费单价表!#REF!</definedName>
    <definedName name="材30022">[3]附表5直接工程费单价表!#REF!</definedName>
    <definedName name="材30023" localSheetId="0">[2]附表5直接工程费单价表!#REF!</definedName>
    <definedName name="材30023" localSheetId="1">[2]附表5直接工程费单价表!#REF!</definedName>
    <definedName name="材30023" localSheetId="3">[2]附表5直接工程费单价表!#REF!</definedName>
    <definedName name="材30023">[3]附表5直接工程费单价表!#REF!</definedName>
    <definedName name="材30024" localSheetId="0">[2]附表5直接工程费单价表!#REF!</definedName>
    <definedName name="材30024" localSheetId="1">[2]附表5直接工程费单价表!#REF!</definedName>
    <definedName name="材30024" localSheetId="3">[2]附表5直接工程费单价表!#REF!</definedName>
    <definedName name="材30024">[3]附表5直接工程费单价表!#REF!</definedName>
    <definedName name="材30025" localSheetId="0">[2]附表5直接工程费单价表!#REF!</definedName>
    <definedName name="材30025" localSheetId="1">[2]附表5直接工程费单价表!#REF!</definedName>
    <definedName name="材30025" localSheetId="3">[2]附表5直接工程费单价表!#REF!</definedName>
    <definedName name="材30025">[3]附表5直接工程费单价表!#REF!</definedName>
    <definedName name="材30027" localSheetId="0">[2]附表5直接工程费单价表!#REF!</definedName>
    <definedName name="材30027" localSheetId="1">[2]附表5直接工程费单价表!#REF!</definedName>
    <definedName name="材30027" localSheetId="3">[2]附表5直接工程费单价表!#REF!</definedName>
    <definedName name="材30027">[3]附表5直接工程费单价表!#REF!</definedName>
    <definedName name="材30028" localSheetId="0">[22]附表4直接工程费单价表!#REF!</definedName>
    <definedName name="材30028" localSheetId="1">[22]附表4直接工程费单价表!#REF!</definedName>
    <definedName name="材30028" localSheetId="3">[22]附表4直接工程费单价表!#REF!</definedName>
    <definedName name="材30028">[3]附表5直接工程费单价表!#REF!</definedName>
    <definedName name="材30038" localSheetId="0">[2]附表5直接工程费单价表!#REF!</definedName>
    <definedName name="材30038" localSheetId="1">[2]附表5直接工程费单价表!#REF!</definedName>
    <definedName name="材30038" localSheetId="3">[2]附表5直接工程费单价表!#REF!</definedName>
    <definedName name="材30038">[3]附表5直接工程费单价表!#REF!</definedName>
    <definedName name="材30048" localSheetId="0">[2]附表5直接工程费单价表!#REF!</definedName>
    <definedName name="材30048" localSheetId="1">[2]附表5直接工程费单价表!#REF!</definedName>
    <definedName name="材30048" localSheetId="3">[2]附表5直接工程费单价表!#REF!</definedName>
    <definedName name="材30048">[3]附表5直接工程费单价表!#REF!</definedName>
    <definedName name="材30048、30051" localSheetId="0">[2]附表5直接工程费单价表!#REF!</definedName>
    <definedName name="材30048、30051" localSheetId="1">[2]附表5直接工程费单价表!#REF!</definedName>
    <definedName name="材30048、30051" localSheetId="3">[2]附表5直接工程费单价表!#REF!</definedName>
    <definedName name="材30048、30051">[3]附表5直接工程费单价表!#REF!</definedName>
    <definedName name="材30049" localSheetId="0">[2]附表5直接工程费单价表!#REF!</definedName>
    <definedName name="材30049" localSheetId="1">[2]附表5直接工程费单价表!#REF!</definedName>
    <definedName name="材30049" localSheetId="3">[2]附表5直接工程费单价表!#REF!</definedName>
    <definedName name="材30049">[3]附表5直接工程费单价表!#REF!</definedName>
    <definedName name="材30064" localSheetId="0">[22]附表4直接工程费单价表!#REF!</definedName>
    <definedName name="材30064" localSheetId="1">[22]附表4直接工程费单价表!#REF!</definedName>
    <definedName name="材30064" localSheetId="3">[22]附表4直接工程费单价表!#REF!</definedName>
    <definedName name="材30064">[23]附表4直接工程费单价表!#REF!</definedName>
    <definedName name="材30067" localSheetId="0">[22]附表4直接工程费单价表!#REF!</definedName>
    <definedName name="材30067" localSheetId="1">[22]附表4直接工程费单价表!#REF!</definedName>
    <definedName name="材30067" localSheetId="3">[22]附表4直接工程费单价表!#REF!</definedName>
    <definedName name="材30067">[23]附表4直接工程费单价表!#REF!</definedName>
    <definedName name="材40004" localSheetId="0">[22]附表4直接工程费单价表!#REF!</definedName>
    <definedName name="材40004" localSheetId="1">[22]附表4直接工程费单价表!#REF!</definedName>
    <definedName name="材40004" localSheetId="3">[22]附表4直接工程费单价表!#REF!</definedName>
    <definedName name="材40004">[23]附表4直接工程费单价表!#REF!</definedName>
    <definedName name="材40006">[41]直接工程费!$F$192</definedName>
    <definedName name="材40006b" localSheetId="0">[22]附表4直接工程费单价表!#REF!</definedName>
    <definedName name="材40006b" localSheetId="1">[22]附表4直接工程费单价表!#REF!</definedName>
    <definedName name="材40006b" localSheetId="3">[22]附表4直接工程费单价表!#REF!</definedName>
    <definedName name="材40006b">[23]附表4直接工程费单价表!#REF!</definedName>
    <definedName name="材40006细石" localSheetId="0">[22]附表4直接工程费单价表!#REF!</definedName>
    <definedName name="材40006细石" localSheetId="1">[22]附表4直接工程费单价表!#REF!</definedName>
    <definedName name="材40006细石" localSheetId="3">[22]附表4直接工程费单价表!#REF!</definedName>
    <definedName name="材40006细石">[23]附表4直接工程费单价表!#REF!</definedName>
    <definedName name="材40030" localSheetId="0">[22]附表4直接工程费单价表!#REF!</definedName>
    <definedName name="材40030" localSheetId="1">[22]附表4直接工程费单价表!#REF!</definedName>
    <definedName name="材40030" localSheetId="3">[22]附表4直接工程费单价表!#REF!</definedName>
    <definedName name="材40030">[23]附表4直接工程费单价表!#REF!</definedName>
    <definedName name="材40031" localSheetId="0">[2]附表5直接工程费单价表!#REF!</definedName>
    <definedName name="材40031" localSheetId="1">[2]附表5直接工程费单价表!#REF!</definedName>
    <definedName name="材40031" localSheetId="3">[2]附表5直接工程费单价表!#REF!</definedName>
    <definedName name="材40031">[3]附表5直接工程费单价表!#REF!</definedName>
    <definedName name="材4003115" localSheetId="0">[22]附表4直接工程费单价表!#REF!</definedName>
    <definedName name="材4003115" localSheetId="1">[22]附表4直接工程费单价表!#REF!</definedName>
    <definedName name="材4003115" localSheetId="3">[22]附表4直接工程费单价表!#REF!</definedName>
    <definedName name="材4003115">[23]附表4直接工程费单价表!#REF!</definedName>
    <definedName name="材40041b" localSheetId="0">[22]附表4直接工程费单价表!#REF!</definedName>
    <definedName name="材40041b" localSheetId="1">[22]附表4直接工程费单价表!#REF!</definedName>
    <definedName name="材40041b" localSheetId="3">[22]附表4直接工程费单价表!#REF!</definedName>
    <definedName name="材40041b">[23]附表4直接工程费单价表!#REF!</definedName>
    <definedName name="材40056" localSheetId="0">[22]附表4直接工程费单价表!#REF!</definedName>
    <definedName name="材40056" localSheetId="1">[22]附表4直接工程费单价表!#REF!</definedName>
    <definedName name="材40056" localSheetId="3">[22]附表4直接工程费单价表!#REF!</definedName>
    <definedName name="材40056">[23]附表4直接工程费单价表!#REF!</definedName>
    <definedName name="材40058" localSheetId="0">[2]附表5直接工程费单价表!#REF!</definedName>
    <definedName name="材40058" localSheetId="1">[2]附表5直接工程费单价表!#REF!</definedName>
    <definedName name="材40058" localSheetId="3">[2]附表5直接工程费单价表!#REF!</definedName>
    <definedName name="材40058">[3]附表5直接工程费单价表!#REF!</definedName>
    <definedName name="材40058A" localSheetId="0">[2]附表5直接工程费单价表!#REF!</definedName>
    <definedName name="材40058A" localSheetId="1">[2]附表5直接工程费单价表!#REF!</definedName>
    <definedName name="材40058A" localSheetId="3">[2]附表5直接工程费单价表!#REF!</definedName>
    <definedName name="材40058A">[3]附表5直接工程费单价表!#REF!</definedName>
    <definedName name="材40061" localSheetId="0">[2]附表5直接工程费单价表!#REF!</definedName>
    <definedName name="材40061" localSheetId="1">[2]附表5直接工程费单价表!#REF!</definedName>
    <definedName name="材40061" localSheetId="3">[2]附表5直接工程费单价表!#REF!</definedName>
    <definedName name="材40061">[3]附表5直接工程费单价表!#REF!</definedName>
    <definedName name="材40062" localSheetId="0">[2]附表5直接工程费单价表!#REF!</definedName>
    <definedName name="材40062" localSheetId="1">[2]附表5直接工程费单价表!#REF!</definedName>
    <definedName name="材40062" localSheetId="3">[2]附表5直接工程费单价表!#REF!</definedName>
    <definedName name="材40062">[3]附表5直接工程费单价表!#REF!</definedName>
    <definedName name="材40063" localSheetId="0">[22]附表4直接工程费单价表!#REF!</definedName>
    <definedName name="材40063" localSheetId="1">[22]附表4直接工程费单价表!#REF!</definedName>
    <definedName name="材40063" localSheetId="3">[22]附表4直接工程费单价表!#REF!</definedName>
    <definedName name="材40063">[23]附表4直接工程费单价表!#REF!</definedName>
    <definedName name="材40064" localSheetId="0">[22]附表4直接工程费单价表!#REF!</definedName>
    <definedName name="材40064" localSheetId="1">[22]附表4直接工程费单价表!#REF!</definedName>
    <definedName name="材40064" localSheetId="3">[22]附表4直接工程费单价表!#REF!</definedName>
    <definedName name="材40064">[23]附表4直接工程费单价表!#REF!</definedName>
    <definedName name="材40067" localSheetId="0">[2]附表5直接工程费单价表!#REF!</definedName>
    <definedName name="材40067" localSheetId="1">[2]附表5直接工程费单价表!#REF!</definedName>
    <definedName name="材40067" localSheetId="3">[2]附表5直接工程费单价表!#REF!</definedName>
    <definedName name="材40067">[3]附表5直接工程费单价表!#REF!</definedName>
    <definedName name="材40067A" localSheetId="0">[2]附表5直接工程费单价表!#REF!</definedName>
    <definedName name="材40067A" localSheetId="1">[2]附表5直接工程费单价表!#REF!</definedName>
    <definedName name="材40067A" localSheetId="3">[2]附表5直接工程费单价表!#REF!</definedName>
    <definedName name="材40067A">[3]附表5直接工程费单价表!#REF!</definedName>
    <definedName name="材40068" localSheetId="0">[2]附表5直接工程费单价表!#REF!</definedName>
    <definedName name="材40068" localSheetId="1">[2]附表5直接工程费单价表!#REF!</definedName>
    <definedName name="材40068" localSheetId="3">[2]附表5直接工程费单价表!#REF!</definedName>
    <definedName name="材40068">[3]附表5直接工程费单价表!#REF!</definedName>
    <definedName name="材40069" localSheetId="0">[2]附表5直接工程费单价表!#REF!</definedName>
    <definedName name="材40069" localSheetId="1">[2]附表5直接工程费单价表!#REF!</definedName>
    <definedName name="材40069" localSheetId="3">[2]附表5直接工程费单价表!#REF!</definedName>
    <definedName name="材40069">[3]附表5直接工程费单价表!#REF!</definedName>
    <definedName name="材40070" localSheetId="0">[2]附表5直接工程费单价表!#REF!</definedName>
    <definedName name="材40070" localSheetId="1">[2]附表5直接工程费单价表!#REF!</definedName>
    <definedName name="材40070" localSheetId="3">[2]附表5直接工程费单价表!#REF!</definedName>
    <definedName name="材40070">[3]附表5直接工程费单价表!#REF!</definedName>
    <definedName name="材40072" localSheetId="0">[2]附表5直接工程费单价表!#REF!</definedName>
    <definedName name="材40072" localSheetId="1">[2]附表5直接工程费单价表!#REF!</definedName>
    <definedName name="材40072" localSheetId="3">[2]附表5直接工程费单价表!#REF!</definedName>
    <definedName name="材40072">[3]附表5直接工程费单价表!#REF!</definedName>
    <definedName name="材40073" localSheetId="0">[22]附表4直接工程费单价表!#REF!</definedName>
    <definedName name="材40073" localSheetId="1">[22]附表4直接工程费单价表!#REF!</definedName>
    <definedName name="材40073" localSheetId="3">[22]附表4直接工程费单价表!#REF!</definedName>
    <definedName name="材40073">[23]附表4直接工程费单价表!#REF!</definedName>
    <definedName name="材40074" localSheetId="0">[2]附表5直接工程费单价表!#REF!</definedName>
    <definedName name="材40074" localSheetId="1">[2]附表5直接工程费单价表!#REF!</definedName>
    <definedName name="材40074" localSheetId="3">[2]附表5直接工程费单价表!#REF!</definedName>
    <definedName name="材40074">[3]附表5直接工程费单价表!#REF!</definedName>
    <definedName name="材40075" localSheetId="0">[2]附表5直接工程费单价表!#REF!</definedName>
    <definedName name="材40075" localSheetId="1">[2]附表5直接工程费单价表!#REF!</definedName>
    <definedName name="材40075" localSheetId="3">[2]附表5直接工程费单价表!#REF!</definedName>
    <definedName name="材40075">[3]附表5直接工程费单价表!#REF!</definedName>
    <definedName name="材40076" localSheetId="0">[2]附表5直接工程费单价表!#REF!</definedName>
    <definedName name="材40076" localSheetId="1">[2]附表5直接工程费单价表!#REF!</definedName>
    <definedName name="材40076" localSheetId="3">[2]附表5直接工程费单价表!#REF!</definedName>
    <definedName name="材40076">[3]附表5直接工程费单价表!#REF!</definedName>
    <definedName name="材4007620" localSheetId="0">[22]附表4直接工程费单价表!#REF!</definedName>
    <definedName name="材4007620" localSheetId="1">[22]附表4直接工程费单价表!#REF!</definedName>
    <definedName name="材4007620" localSheetId="3">[22]附表4直接工程费单价表!#REF!</definedName>
    <definedName name="材4007620">[23]附表4直接工程费单价表!#REF!</definedName>
    <definedName name="材40077" localSheetId="0">[22]附表4直接工程费单价表!#REF!</definedName>
    <definedName name="材40077" localSheetId="1">[22]附表4直接工程费单价表!#REF!</definedName>
    <definedName name="材40077" localSheetId="3">[22]附表4直接工程费单价表!#REF!</definedName>
    <definedName name="材40077">[23]附表4直接工程费单价表!#REF!</definedName>
    <definedName name="材40079" localSheetId="0">[22]附表4直接工程费单价表!#REF!</definedName>
    <definedName name="材40079" localSheetId="1">[22]附表4直接工程费单价表!#REF!</definedName>
    <definedName name="材40079" localSheetId="3">[22]附表4直接工程费单价表!#REF!</definedName>
    <definedName name="材40079">[3]附表5直接工程费单价表!#REF!</definedName>
    <definedName name="材40090" localSheetId="0">[2]附表5直接工程费单价表!#REF!</definedName>
    <definedName name="材40090" localSheetId="1">[2]附表5直接工程费单价表!#REF!</definedName>
    <definedName name="材40090" localSheetId="3">[2]附表5直接工程费单价表!#REF!</definedName>
    <definedName name="材40090">[3]附表5直接工程费单价表!#REF!</definedName>
    <definedName name="材40096" localSheetId="0">[2]附表5直接工程费单价表!#REF!</definedName>
    <definedName name="材40096" localSheetId="1">[2]附表5直接工程费单价表!#REF!</definedName>
    <definedName name="材40096" localSheetId="3">[2]附表5直接工程费单价表!#REF!</definedName>
    <definedName name="材40096">[3]附表5直接工程费单价表!#REF!</definedName>
    <definedName name="材40101" localSheetId="0">[2]附表5直接工程费单价表!#REF!</definedName>
    <definedName name="材40101" localSheetId="1">[2]附表5直接工程费单价表!#REF!</definedName>
    <definedName name="材40101" localSheetId="3">[2]附表5直接工程费单价表!#REF!</definedName>
    <definedName name="材40101">[3]附表5直接工程费单价表!#REF!</definedName>
    <definedName name="材40101A" localSheetId="0">[2]附表5直接工程费单价表!#REF!</definedName>
    <definedName name="材40101A" localSheetId="1">[2]附表5直接工程费单价表!#REF!</definedName>
    <definedName name="材40101A" localSheetId="3">[2]附表5直接工程费单价表!#REF!</definedName>
    <definedName name="材40101A">[3]附表5直接工程费单价表!#REF!</definedName>
    <definedName name="材40101B" localSheetId="0">[2]附表5直接工程费单价表!#REF!</definedName>
    <definedName name="材40101B" localSheetId="1">[2]附表5直接工程费单价表!#REF!</definedName>
    <definedName name="材40101B" localSheetId="3">[2]附表5直接工程费单价表!#REF!</definedName>
    <definedName name="材40101B">[3]附表5直接工程费单价表!#REF!</definedName>
    <definedName name="材40109" localSheetId="0">[2]附表5直接工程费单价表!#REF!</definedName>
    <definedName name="材40109" localSheetId="1">[2]附表5直接工程费单价表!#REF!</definedName>
    <definedName name="材40109" localSheetId="3">[2]附表5直接工程费单价表!#REF!</definedName>
    <definedName name="材40109">[3]附表5直接工程费单价表!#REF!</definedName>
    <definedName name="材40110" localSheetId="0">[2]附表5直接工程费单价表!#REF!</definedName>
    <definedName name="材40110" localSheetId="1">[2]附表5直接工程费单价表!#REF!</definedName>
    <definedName name="材40110" localSheetId="3">[2]附表5直接工程费单价表!#REF!</definedName>
    <definedName name="材40110">[3]附表5直接工程费单价表!#REF!</definedName>
    <definedName name="材40111" localSheetId="0">[2]附表5直接工程费单价表!#REF!</definedName>
    <definedName name="材40111" localSheetId="1">[2]附表5直接工程费单价表!#REF!</definedName>
    <definedName name="材40111" localSheetId="3">[2]附表5直接工程费单价表!#REF!</definedName>
    <definedName name="材40111">[3]附表5直接工程费单价表!#REF!</definedName>
    <definedName name="材40112" localSheetId="0">[2]附表5直接工程费单价表!#REF!</definedName>
    <definedName name="材40112" localSheetId="1">[2]附表5直接工程费单价表!#REF!</definedName>
    <definedName name="材40112" localSheetId="3">[2]附表5直接工程费单价表!#REF!</definedName>
    <definedName name="材40112">[3]附表5直接工程费单价表!#REF!</definedName>
    <definedName name="材40113" localSheetId="0">[2]附表5直接工程费单价表!#REF!</definedName>
    <definedName name="材40113" localSheetId="1">[2]附表5直接工程费单价表!#REF!</definedName>
    <definedName name="材40113" localSheetId="3">[2]附表5直接工程费单价表!#REF!</definedName>
    <definedName name="材40113">[3]附表5直接工程费单价表!#REF!</definedName>
    <definedName name="材40114" localSheetId="0">[2]附表5直接工程费单价表!#REF!</definedName>
    <definedName name="材40114" localSheetId="1">[2]附表5直接工程费单价表!#REF!</definedName>
    <definedName name="材40114" localSheetId="3">[2]附表5直接工程费单价表!#REF!</definedName>
    <definedName name="材40114">[3]附表5直接工程费单价表!#REF!</definedName>
    <definedName name="材40115" localSheetId="0">[22]附表4直接工程费单价表!#REF!</definedName>
    <definedName name="材40115" localSheetId="1">[22]附表4直接工程费单价表!#REF!</definedName>
    <definedName name="材40115" localSheetId="3">[22]附表4直接工程费单价表!#REF!</definedName>
    <definedName name="材40115">[3]附表5直接工程费单价表!#REF!</definedName>
    <definedName name="材40116" localSheetId="0">[22]附表4直接工程费单价表!#REF!</definedName>
    <definedName name="材40116" localSheetId="1">[22]附表4直接工程费单价表!#REF!</definedName>
    <definedName name="材40116" localSheetId="3">[22]附表4直接工程费单价表!#REF!</definedName>
    <definedName name="材40116">[3]附表5直接工程费单价表!#REF!</definedName>
    <definedName name="材40117" localSheetId="0">[2]附表5直接工程费单价表!#REF!</definedName>
    <definedName name="材40117" localSheetId="1">[2]附表5直接工程费单价表!#REF!</definedName>
    <definedName name="材40117" localSheetId="3">[2]附表5直接工程费单价表!#REF!</definedName>
    <definedName name="材40117">[3]附表5直接工程费单价表!#REF!</definedName>
    <definedName name="材40118" localSheetId="0">[2]附表5直接工程费单价表!#REF!</definedName>
    <definedName name="材40118" localSheetId="1">[2]附表5直接工程费单价表!#REF!</definedName>
    <definedName name="材40118" localSheetId="3">[2]附表5直接工程费单价表!#REF!</definedName>
    <definedName name="材40118">[3]附表5直接工程费单价表!#REF!</definedName>
    <definedName name="材40120" localSheetId="0">[2]附表5直接工程费单价表!#REF!</definedName>
    <definedName name="材40120" localSheetId="1">[2]附表5直接工程费单价表!#REF!</definedName>
    <definedName name="材40120" localSheetId="3">[2]附表5直接工程费单价表!#REF!</definedName>
    <definedName name="材40120">[3]附表5直接工程费单价表!#REF!</definedName>
    <definedName name="材40124" localSheetId="0">[2]附表5直接工程费单价表!#REF!</definedName>
    <definedName name="材40124" localSheetId="1">[2]附表5直接工程费单价表!#REF!</definedName>
    <definedName name="材40124" localSheetId="3">[2]附表5直接工程费单价表!#REF!</definedName>
    <definedName name="材40124">[3]附表5直接工程费单价表!#REF!</definedName>
    <definedName name="材40125" localSheetId="0">[2]附表5直接工程费单价表!#REF!</definedName>
    <definedName name="材40125" localSheetId="1">[2]附表5直接工程费单价表!#REF!</definedName>
    <definedName name="材40125" localSheetId="3">[2]附表5直接工程费单价表!#REF!</definedName>
    <definedName name="材40125">[3]附表5直接工程费单价表!#REF!</definedName>
    <definedName name="材40133" localSheetId="0">[22]附表4直接工程费单价表!#REF!</definedName>
    <definedName name="材40133" localSheetId="1">[22]附表4直接工程费单价表!#REF!</definedName>
    <definedName name="材40133" localSheetId="3">[22]附表4直接工程费单价表!#REF!</definedName>
    <definedName name="材40133">[23]附表4直接工程费单价表!#REF!</definedName>
    <definedName name="材40134" localSheetId="0">[2]附表5直接工程费单价表!#REF!</definedName>
    <definedName name="材40134" localSheetId="1">[2]附表5直接工程费单价表!#REF!</definedName>
    <definedName name="材40134" localSheetId="3">[2]附表5直接工程费单价表!#REF!</definedName>
    <definedName name="材40134">[3]附表5直接工程费单价表!#REF!</definedName>
    <definedName name="材40143" localSheetId="0">[2]附表5直接工程费单价表!#REF!</definedName>
    <definedName name="材40143" localSheetId="1">[2]附表5直接工程费单价表!#REF!</definedName>
    <definedName name="材40143" localSheetId="3">[2]附表5直接工程费单价表!#REF!</definedName>
    <definedName name="材40143">[3]附表5直接工程费单价表!#REF!</definedName>
    <definedName name="材40203" localSheetId="0">[22]附表4直接工程费单价表!#REF!</definedName>
    <definedName name="材40203" localSheetId="1">[22]附表4直接工程费单价表!#REF!</definedName>
    <definedName name="材40203" localSheetId="3">[22]附表4直接工程费单价表!#REF!</definedName>
    <definedName name="材40203">[23]附表4直接工程费单价表!#REF!</definedName>
    <definedName name="材40210" localSheetId="0">[22]附表4直接工程费单价表!#REF!</definedName>
    <definedName name="材40210" localSheetId="1">[22]附表4直接工程费单价表!#REF!</definedName>
    <definedName name="材40210" localSheetId="3">[22]附表4直接工程费单价表!#REF!</definedName>
    <definedName name="材40210">[23]附表4直接工程费单价表!#REF!</definedName>
    <definedName name="材40214苯" localSheetId="0">[22]附表4直接工程费单价表!#REF!</definedName>
    <definedName name="材40214苯" localSheetId="1">[22]附表4直接工程费单价表!#REF!</definedName>
    <definedName name="材40214苯" localSheetId="3">[22]附表4直接工程费单价表!#REF!</definedName>
    <definedName name="材40214苯">[23]附表4直接工程费单价表!#REF!</definedName>
    <definedName name="材40224" localSheetId="0">[2]附表5直接工程费单价表!#REF!</definedName>
    <definedName name="材40224" localSheetId="1">[2]附表5直接工程费单价表!#REF!</definedName>
    <definedName name="材40224" localSheetId="3">[2]附表5直接工程费单价表!#REF!</definedName>
    <definedName name="材40224">[3]附表5直接工程费单价表!#REF!</definedName>
    <definedName name="材40260" localSheetId="0">[2]附表5直接工程费单价表!#REF!</definedName>
    <definedName name="材40260" localSheetId="1">[2]附表5直接工程费单价表!#REF!</definedName>
    <definedName name="材40260" localSheetId="3">[2]附表5直接工程费单价表!#REF!</definedName>
    <definedName name="材40260">[3]附表5直接工程费单价表!#REF!</definedName>
    <definedName name="材40263" localSheetId="0">[2]附表5直接工程费单价表!#REF!</definedName>
    <definedName name="材40263" localSheetId="1">[2]附表5直接工程费单价表!#REF!</definedName>
    <definedName name="材40263" localSheetId="3">[2]附表5直接工程费单价表!#REF!</definedName>
    <definedName name="材40263">[3]附表5直接工程费单价表!#REF!</definedName>
    <definedName name="材40271" localSheetId="0">[2]附表5直接工程费单价表!#REF!</definedName>
    <definedName name="材40271" localSheetId="1">[2]附表5直接工程费单价表!#REF!</definedName>
    <definedName name="材40271" localSheetId="3">[2]附表5直接工程费单价表!#REF!</definedName>
    <definedName name="材40271">[3]附表5直接工程费单价表!#REF!</definedName>
    <definedName name="材40286" localSheetId="0">[2]附表5直接工程费单价表!#REF!</definedName>
    <definedName name="材40286" localSheetId="1">[2]附表5直接工程费单价表!#REF!</definedName>
    <definedName name="材40286" localSheetId="3">[2]附表5直接工程费单价表!#REF!</definedName>
    <definedName name="材40286">[3]附表5直接工程费单价表!#REF!</definedName>
    <definedName name="材40287" localSheetId="0">[2]附表5直接工程费单价表!#REF!</definedName>
    <definedName name="材40287" localSheetId="1">[2]附表5直接工程费单价表!#REF!</definedName>
    <definedName name="材40287" localSheetId="3">[2]附表5直接工程费单价表!#REF!</definedName>
    <definedName name="材40287">[3]附表5直接工程费单价表!#REF!</definedName>
    <definedName name="材40288" localSheetId="0">[2]附表5直接工程费单价表!#REF!</definedName>
    <definedName name="材40288" localSheetId="1">[2]附表5直接工程费单价表!#REF!</definedName>
    <definedName name="材40288" localSheetId="3">[2]附表5直接工程费单价表!#REF!</definedName>
    <definedName name="材40288">[3]附表5直接工程费单价表!#REF!</definedName>
    <definedName name="材40289" localSheetId="0">[2]附表5直接工程费单价表!#REF!</definedName>
    <definedName name="材40289" localSheetId="1">[2]附表5直接工程费单价表!#REF!</definedName>
    <definedName name="材40289" localSheetId="3">[2]附表5直接工程费单价表!#REF!</definedName>
    <definedName name="材40289">[3]附表5直接工程费单价表!#REF!</definedName>
    <definedName name="材40289A" localSheetId="0">[2]附表5直接工程费单价表!#REF!</definedName>
    <definedName name="材40289A" localSheetId="1">[2]附表5直接工程费单价表!#REF!</definedName>
    <definedName name="材40289A" localSheetId="3">[2]附表5直接工程费单价表!#REF!</definedName>
    <definedName name="材40289A">[3]附表5直接工程费单价表!#REF!</definedName>
    <definedName name="材40306" localSheetId="0">[2]附表5直接工程费单价表!#REF!</definedName>
    <definedName name="材40306" localSheetId="1">[2]附表5直接工程费单价表!#REF!</definedName>
    <definedName name="材40306" localSheetId="3">[2]附表5直接工程费单价表!#REF!</definedName>
    <definedName name="材40306">[3]附表5直接工程费单价表!#REF!</definedName>
    <definedName name="材40306A" localSheetId="0">[2]附表5直接工程费单价表!#REF!</definedName>
    <definedName name="材40306A" localSheetId="1">[2]附表5直接工程费单价表!#REF!</definedName>
    <definedName name="材40306A" localSheetId="3">[2]附表5直接工程费单价表!#REF!</definedName>
    <definedName name="材40306A">[3]附表5直接工程费单价表!#REF!</definedName>
    <definedName name="材40306B" localSheetId="0">[2]附表5直接工程费单价表!#REF!</definedName>
    <definedName name="材40306B" localSheetId="1">[2]附表5直接工程费单价表!#REF!</definedName>
    <definedName name="材40306B" localSheetId="3">[2]附表5直接工程费单价表!#REF!</definedName>
    <definedName name="材40306B">[3]附表5直接工程费单价表!#REF!</definedName>
    <definedName name="材50003" localSheetId="0">[2]附表5直接工程费单价表!#REF!</definedName>
    <definedName name="材50003" localSheetId="1">[2]附表5直接工程费单价表!#REF!</definedName>
    <definedName name="材50003" localSheetId="3">[2]附表5直接工程费单价表!#REF!</definedName>
    <definedName name="材50003">[3]附表5直接工程费单价表!#REF!</definedName>
    <definedName name="材50004" localSheetId="0">[2]附表5直接工程费单价表!#REF!</definedName>
    <definedName name="材50004" localSheetId="1">[2]附表5直接工程费单价表!#REF!</definedName>
    <definedName name="材50004" localSheetId="3">[2]附表5直接工程费单价表!#REF!</definedName>
    <definedName name="材50004">[3]附表5直接工程费单价表!#REF!</definedName>
    <definedName name="材50005" localSheetId="0">[2]附表5直接工程费单价表!#REF!</definedName>
    <definedName name="材50005" localSheetId="1">[2]附表5直接工程费单价表!#REF!</definedName>
    <definedName name="材50005" localSheetId="3">[2]附表5直接工程费单价表!#REF!</definedName>
    <definedName name="材50005">[3]附表5直接工程费单价表!#REF!</definedName>
    <definedName name="材50006" localSheetId="0">[2]附表5直接工程费单价表!#REF!</definedName>
    <definedName name="材50006" localSheetId="1">[2]附表5直接工程费单价表!#REF!</definedName>
    <definedName name="材50006" localSheetId="3">[2]附表5直接工程费单价表!#REF!</definedName>
    <definedName name="材50006">[3]附表5直接工程费单价表!#REF!</definedName>
    <definedName name="材50014">[42]附表4工程费单价表!#REF!</definedName>
    <definedName name="材50045" localSheetId="0">[2]附表5直接工程费单价表!#REF!</definedName>
    <definedName name="材50045" localSheetId="1">[2]附表5直接工程费单价表!#REF!</definedName>
    <definedName name="材50045" localSheetId="3">[2]附表5直接工程费单价表!#REF!</definedName>
    <definedName name="材50045">[3]附表5直接工程费单价表!#REF!</definedName>
    <definedName name="材50046" localSheetId="0">[2]附表5直接工程费单价表!#REF!</definedName>
    <definedName name="材50046" localSheetId="1">[2]附表5直接工程费单价表!#REF!</definedName>
    <definedName name="材50046" localSheetId="3">[2]附表5直接工程费单价表!#REF!</definedName>
    <definedName name="材50046">[3]附表5直接工程费单价表!#REF!</definedName>
    <definedName name="材50049" localSheetId="0">[2]附表5直接工程费单价表!#REF!</definedName>
    <definedName name="材50049" localSheetId="1">[2]附表5直接工程费单价表!#REF!</definedName>
    <definedName name="材50049" localSheetId="3">[2]附表5直接工程费单价表!#REF!</definedName>
    <definedName name="材50049">[3]附表5直接工程费单价表!#REF!</definedName>
    <definedName name="材50050" localSheetId="0">[2]附表5直接工程费单价表!#REF!</definedName>
    <definedName name="材50050" localSheetId="1">[2]附表5直接工程费单价表!#REF!</definedName>
    <definedName name="材50050" localSheetId="3">[2]附表5直接工程费单价表!#REF!</definedName>
    <definedName name="材50050">[3]附表5直接工程费单价表!#REF!</definedName>
    <definedName name="材50064" localSheetId="0">[22]附表4直接工程费单价表!#REF!</definedName>
    <definedName name="材50064" localSheetId="1">[22]附表4直接工程费单价表!#REF!</definedName>
    <definedName name="材50064" localSheetId="3">[22]附表4直接工程费单价表!#REF!</definedName>
    <definedName name="材50064">[23]附表4直接工程费单价表!#REF!</definedName>
    <definedName name="材50067" localSheetId="0">[22]附表4直接工程费单价表!#REF!</definedName>
    <definedName name="材50067" localSheetId="1">[22]附表4直接工程费单价表!#REF!</definedName>
    <definedName name="材50067" localSheetId="3">[22]附表4直接工程费单价表!#REF!</definedName>
    <definedName name="材50067">[23]附表4直接工程费单价表!#REF!</definedName>
    <definedName name="材50113">[42]附表4工程费单价表!#REF!</definedName>
    <definedName name="材50115">0</definedName>
    <definedName name="材70007" localSheetId="0">[22]附表4直接工程费单价表!#REF!</definedName>
    <definedName name="材70007" localSheetId="1">[22]附表4直接工程费单价表!#REF!</definedName>
    <definedName name="材70007" localSheetId="3">[22]附表4直接工程费单价表!#REF!</definedName>
    <definedName name="材70007">[23]附表4直接工程费单价表!#REF!</definedName>
    <definedName name="材70013" localSheetId="0">[22]附表4直接工程费单价表!#REF!</definedName>
    <definedName name="材70013" localSheetId="1">[22]附表4直接工程费单价表!#REF!</definedName>
    <definedName name="材70013" localSheetId="3">[22]附表4直接工程费单价表!#REF!</definedName>
    <definedName name="材70013">[23]附表4直接工程费单价表!#REF!</definedName>
    <definedName name="材70014" localSheetId="0">[22]附表4直接工程费单价表!#REF!</definedName>
    <definedName name="材70014" localSheetId="1">[22]附表4直接工程费单价表!#REF!</definedName>
    <definedName name="材70014" localSheetId="3">[22]附表4直接工程费单价表!#REF!</definedName>
    <definedName name="材70014">[23]附表4直接工程费单价表!#REF!</definedName>
    <definedName name="材70070" localSheetId="0">[22]附表4直接工程费单价表!#REF!</definedName>
    <definedName name="材70070" localSheetId="1">[22]附表4直接工程费单价表!#REF!</definedName>
    <definedName name="材70070" localSheetId="3">[22]附表4直接工程费单价表!#REF!</definedName>
    <definedName name="材70070">[23]附表4直接工程费单价表!#REF!</definedName>
    <definedName name="材70105" localSheetId="0">[22]附表4直接工程费单价表!#REF!</definedName>
    <definedName name="材70105" localSheetId="1">[22]附表4直接工程费单价表!#REF!</definedName>
    <definedName name="材70105" localSheetId="3">[22]附表4直接工程费单价表!#REF!</definedName>
    <definedName name="材70105">[23]附表4直接工程费单价表!#REF!</definedName>
    <definedName name="材70106" localSheetId="0">[22]附表4直接工程费单价表!#REF!</definedName>
    <definedName name="材70106" localSheetId="1">[22]附表4直接工程费单价表!#REF!</definedName>
    <definedName name="材70106" localSheetId="3">[22]附表4直接工程费单价表!#REF!</definedName>
    <definedName name="材70106">[23]附表4直接工程费单价表!#REF!</definedName>
    <definedName name="材70125" localSheetId="0">[22]附表4直接工程费单价表!#REF!</definedName>
    <definedName name="材70125" localSheetId="1">[22]附表4直接工程费单价表!#REF!</definedName>
    <definedName name="材70125" localSheetId="3">[22]附表4直接工程费单价表!#REF!</definedName>
    <definedName name="材70125">[23]附表4直接工程费单价表!#REF!</definedName>
    <definedName name="材70194" localSheetId="0">[2]附表5直接工程费单价表!#REF!</definedName>
    <definedName name="材70194" localSheetId="1">[2]附表5直接工程费单价表!#REF!</definedName>
    <definedName name="材70194" localSheetId="3">[2]附表5直接工程费单价表!#REF!</definedName>
    <definedName name="材70194">[3]附表5直接工程费单价表!#REF!</definedName>
    <definedName name="材70195" localSheetId="0">[2]附表5直接工程费单价表!#REF!</definedName>
    <definedName name="材70195" localSheetId="1">[2]附表5直接工程费单价表!#REF!</definedName>
    <definedName name="材70195" localSheetId="3">[2]附表5直接工程费单价表!#REF!</definedName>
    <definedName name="材70195">[3]附表5直接工程费单价表!#REF!</definedName>
    <definedName name="材70196" localSheetId="0">[2]附表5直接工程费单价表!#REF!</definedName>
    <definedName name="材70196" localSheetId="1">[2]附表5直接工程费单价表!#REF!</definedName>
    <definedName name="材70196" localSheetId="3">[2]附表5直接工程费单价表!#REF!</definedName>
    <definedName name="材70196">[3]附表5直接工程费单价表!#REF!</definedName>
    <definedName name="材80023加8002410" localSheetId="0">[22]附表4直接工程费单价表!#REF!</definedName>
    <definedName name="材80023加8002410" localSheetId="1">[22]附表4直接工程费单价表!#REF!</definedName>
    <definedName name="材80023加8002410" localSheetId="3">[22]附表4直接工程费单价表!#REF!</definedName>
    <definedName name="材80023加8002410">[23]附表4直接工程费单价表!#REF!</definedName>
    <definedName name="材80033" localSheetId="0">[22]附表4直接工程费单价表!#REF!</definedName>
    <definedName name="材80033" localSheetId="1">[22]附表4直接工程费单价表!#REF!</definedName>
    <definedName name="材80033" localSheetId="3">[22]附表4直接工程费单价表!#REF!</definedName>
    <definedName name="材80033">[23]附表4直接工程费单价表!#REF!</definedName>
    <definedName name="材80034" localSheetId="0">[22]附表4直接工程费单价表!#REF!</definedName>
    <definedName name="材80034" localSheetId="1">[22]附表4直接工程费单价表!#REF!</definedName>
    <definedName name="材80034" localSheetId="3">[22]附表4直接工程费单价表!#REF!</definedName>
    <definedName name="材80034">[23]附表4直接工程费单价表!#REF!</definedName>
    <definedName name="材90013" localSheetId="0">[22]附表4直接工程费单价表!#REF!</definedName>
    <definedName name="材90013" localSheetId="1">[22]附表4直接工程费单价表!#REF!</definedName>
    <definedName name="材90013" localSheetId="3">[22]附表4直接工程费单价表!#REF!</definedName>
    <definedName name="材90013">[23]附表4直接工程费单价表!#REF!</definedName>
    <definedName name="材90014" localSheetId="0">[2]附表5直接工程费单价表!#REF!</definedName>
    <definedName name="材90014" localSheetId="1">[2]附表5直接工程费单价表!#REF!</definedName>
    <definedName name="材90014" localSheetId="3">[2]附表5直接工程费单价表!#REF!</definedName>
    <definedName name="材90014">[3]附表5直接工程费单价表!#REF!</definedName>
    <definedName name="材90017" localSheetId="0">[2]附表5直接工程费单价表!#REF!</definedName>
    <definedName name="材90017" localSheetId="1">[2]附表5直接工程费单价表!#REF!</definedName>
    <definedName name="材90017" localSheetId="3">[2]附表5直接工程费单价表!#REF!</definedName>
    <definedName name="材90017">[3]附表5直接工程费单价表!#REF!</definedName>
    <definedName name="材90017A" localSheetId="0">[2]附表5直接工程费单价表!#REF!</definedName>
    <definedName name="材90017A" localSheetId="1">[2]附表5直接工程费单价表!#REF!</definedName>
    <definedName name="材90017A" localSheetId="3">[2]附表5直接工程费单价表!#REF!</definedName>
    <definedName name="材90017A">[3]附表5直接工程费单价表!#REF!</definedName>
    <definedName name="材90085" localSheetId="0">[2]附表5直接工程费单价表!#REF!</definedName>
    <definedName name="材90085" localSheetId="1">[2]附表5直接工程费单价表!#REF!</definedName>
    <definedName name="材90085" localSheetId="3">[2]附表5直接工程费单价表!#REF!</definedName>
    <definedName name="材90085">[3]附表5直接工程费单价表!#REF!</definedName>
    <definedName name="材90086" localSheetId="0">[2]附表5直接工程费单价表!#REF!</definedName>
    <definedName name="材90086" localSheetId="1">[2]附表5直接工程费单价表!#REF!</definedName>
    <definedName name="材90086" localSheetId="3">[2]附表5直接工程费单价表!#REF!</definedName>
    <definedName name="材90086">[3]附表5直接工程费单价表!#REF!</definedName>
    <definedName name="材90087" localSheetId="0">[2]附表5直接工程费单价表!#REF!</definedName>
    <definedName name="材90087" localSheetId="1">[2]附表5直接工程费单价表!#REF!</definedName>
    <definedName name="材90087" localSheetId="3">[2]附表5直接工程费单价表!#REF!</definedName>
    <definedName name="材90087">[3]附表5直接工程费单价表!#REF!</definedName>
    <definedName name="材90087A" localSheetId="0">[2]附表5直接工程费单价表!#REF!</definedName>
    <definedName name="材90087A" localSheetId="1">[2]附表5直接工程费单价表!#REF!</definedName>
    <definedName name="材90087A" localSheetId="3">[2]附表5直接工程费单价表!#REF!</definedName>
    <definedName name="材90087A">[3]附表5直接工程费单价表!#REF!</definedName>
    <definedName name="材90136" localSheetId="0">[2]附表5直接工程费单价表!#REF!</definedName>
    <definedName name="材90136" localSheetId="1">[2]附表5直接工程费单价表!#REF!</definedName>
    <definedName name="材90136" localSheetId="3">[2]附表5直接工程费单价表!#REF!</definedName>
    <definedName name="材90136">[3]附表5直接工程费单价表!#REF!</definedName>
    <definedName name="材90147" localSheetId="0">[2]附表5直接工程费单价表!#REF!</definedName>
    <definedName name="材90147" localSheetId="1">[2]附表5直接工程费单价表!#REF!</definedName>
    <definedName name="材90147" localSheetId="3">[2]附表5直接工程费单价表!#REF!</definedName>
    <definedName name="材90147">[3]附表5直接工程费单价表!#REF!</definedName>
    <definedName name="材90189" localSheetId="0">[2]附表5直接工程费单价表!#REF!</definedName>
    <definedName name="材90189" localSheetId="1">[2]附表5直接工程费单价表!#REF!</definedName>
    <definedName name="材90189" localSheetId="3">[2]附表5直接工程费单价表!#REF!</definedName>
    <definedName name="材90189">[3]附表5直接工程费单价表!#REF!</definedName>
    <definedName name="材补1" localSheetId="0">[2]附表5直接工程费单价表!#REF!</definedName>
    <definedName name="材补1" localSheetId="1">[2]附表5直接工程费单价表!#REF!</definedName>
    <definedName name="材补1" localSheetId="3">[2]附表5直接工程费单价表!#REF!</definedName>
    <definedName name="材补1">[3]附表5直接工程费单价表!#REF!</definedName>
    <definedName name="材补1A" localSheetId="0">[2]附表5直接工程费单价表!#REF!</definedName>
    <definedName name="材补1A" localSheetId="1">[2]附表5直接工程费单价表!#REF!</definedName>
    <definedName name="材补1A" localSheetId="3">[2]附表5直接工程费单价表!#REF!</definedName>
    <definedName name="材补1A">[3]附表5直接工程费单价表!#REF!</definedName>
    <definedName name="材补2" localSheetId="0">[2]附表5直接工程费单价表!#REF!</definedName>
    <definedName name="材补2" localSheetId="1">[2]附表5直接工程费单价表!#REF!</definedName>
    <definedName name="材补2" localSheetId="3">[2]附表5直接工程费单价表!#REF!</definedName>
    <definedName name="材补2">[3]附表5直接工程费单价表!#REF!</definedName>
    <definedName name="材补3" localSheetId="0">[2]附表5直接工程费单价表!#REF!</definedName>
    <definedName name="材补3" localSheetId="1">[2]附表5直接工程费单价表!#REF!</definedName>
    <definedName name="材补3" localSheetId="3">[2]附表5直接工程费单价表!#REF!</definedName>
    <definedName name="材补3">[3]附表5直接工程费单价表!#REF!</definedName>
    <definedName name="材补4" localSheetId="0">[2]附表5直接工程费单价表!#REF!</definedName>
    <definedName name="材补4" localSheetId="1">[2]附表5直接工程费单价表!#REF!</definedName>
    <definedName name="材补4" localSheetId="3">[2]附表5直接工程费单价表!#REF!</definedName>
    <definedName name="材补4">[3]附表5直接工程费单价表!#REF!</definedName>
    <definedName name="材补5" localSheetId="0">[2]附表5直接工程费单价表!#REF!</definedName>
    <definedName name="材补5" localSheetId="1">[2]附表5直接工程费单价表!#REF!</definedName>
    <definedName name="材补5" localSheetId="3">[2]附表5直接工程费单价表!#REF!</definedName>
    <definedName name="材补5">[3]附表5直接工程费单价表!#REF!</definedName>
    <definedName name="材参60432" localSheetId="0">[2]附表5直接工程费单价表!#REF!</definedName>
    <definedName name="材参60432" localSheetId="1">[2]附表5直接工程费单价表!#REF!</definedName>
    <definedName name="材参60432" localSheetId="3">[2]附表5直接工程费单价表!#REF!</definedName>
    <definedName name="材参60432">[3]附表5直接工程费单价表!#REF!</definedName>
    <definedName name="材建11_25换" localSheetId="0">[2]附表5直接工程费单价表!#REF!</definedName>
    <definedName name="材建11_25换" localSheetId="1">[2]附表5直接工程费单价表!#REF!</definedName>
    <definedName name="材建11_25换" localSheetId="3">[2]附表5直接工程费单价表!#REF!</definedName>
    <definedName name="材建11_25换">[3]附表5直接工程费单价表!#REF!</definedName>
    <definedName name="材建4_10换" localSheetId="0">[2]附表5直接工程费单价表!#REF!</definedName>
    <definedName name="材建4_10换" localSheetId="1">[2]附表5直接工程费单价表!#REF!</definedName>
    <definedName name="材建4_10换" localSheetId="3">[2]附表5直接工程费单价表!#REF!</definedName>
    <definedName name="材建4_10换">[3]附表5直接工程费单价表!#REF!</definedName>
    <definedName name="材井" localSheetId="0">#REF!</definedName>
    <definedName name="材井" localSheetId="1">#REF!</definedName>
    <definedName name="材井" localSheetId="3">#REF!</definedName>
    <definedName name="材井">#REF!</definedName>
    <definedName name="材料差价" localSheetId="0">'[43]#REF'!$C$2</definedName>
    <definedName name="材料差价" localSheetId="1">'[43]#REF'!$C$2</definedName>
    <definedName name="材料差价" localSheetId="3">'[43]#REF'!$C$2</definedName>
    <definedName name="材料差价">'[44]#REF'!$C$2</definedName>
    <definedName name="采后处理中心" hidden="1">1</definedName>
    <definedName name="槽钢" localSheetId="0">[22]附表2材料价格计算表!#REF!</definedName>
    <definedName name="槽钢" localSheetId="1">[22]附表2材料价格计算表!#REF!</definedName>
    <definedName name="槽钢" localSheetId="3">[22]附表2材料价格计算表!#REF!</definedName>
    <definedName name="槽钢">[23]附表2材料价格计算表!#REF!</definedName>
    <definedName name="草" localSheetId="0">#REF!</definedName>
    <definedName name="草" localSheetId="1">#REF!</definedName>
    <definedName name="草" localSheetId="3">#REF!</definedName>
    <definedName name="草">#REF!</definedName>
    <definedName name="插入式振捣器2.2kw" localSheetId="0">#REF!</definedName>
    <definedName name="插入式振捣器2.2kw" localSheetId="1">#REF!</definedName>
    <definedName name="插入式振捣器2.2kw" localSheetId="3">#REF!</definedName>
    <definedName name="插入式振捣器2.2kw">#REF!</definedName>
    <definedName name="插入式振动器1.1kw" localSheetId="0">[2]附表3机械台班!#REF!</definedName>
    <definedName name="插入式振动器1.1kw" localSheetId="1">[2]附表3机械台班!#REF!</definedName>
    <definedName name="插入式振动器1.1kw" localSheetId="3">[2]附表3机械台班!#REF!</definedName>
    <definedName name="插入式振动器1.1kw">[3]附表3机械台班!#REF!</definedName>
    <definedName name="插入式振动器1.5kw" localSheetId="0">[2]附表3机械台班!#REF!</definedName>
    <definedName name="插入式振动器1.5kw" localSheetId="1">[2]附表3机械台班!#REF!</definedName>
    <definedName name="插入式振动器1.5kw" localSheetId="3">[2]附表3机械台班!#REF!</definedName>
    <definedName name="插入式振动器1.5kw">[3]附表3机械台班!#REF!</definedName>
    <definedName name="插入式振动器2.2kw">[45]附表3机械!$K$56</definedName>
    <definedName name="插座φ33" localSheetId="0">[2]附表2材料价格表!#REF!</definedName>
    <definedName name="插座φ33" localSheetId="1">[2]附表2材料价格表!#REF!</definedName>
    <definedName name="插座φ33" localSheetId="3">[2]附表2材料价格表!#REF!</definedName>
    <definedName name="插座φ33">[3]附表2材料价格表!#REF!</definedName>
    <definedName name="拆迁补偿费" localSheetId="0">#REF!</definedName>
    <definedName name="拆迁补偿费" localSheetId="1">#REF!</definedName>
    <definedName name="拆迁补偿费" localSheetId="3">#REF!</definedName>
    <definedName name="拆迁补偿费">#REF!</definedName>
    <definedName name="柴油" localSheetId="0">#REF!</definedName>
    <definedName name="柴油" localSheetId="1">#REF!</definedName>
    <definedName name="柴油" localSheetId="3">#REF!</definedName>
    <definedName name="柴油">#REF!</definedName>
    <definedName name="铲运机2.75m3" localSheetId="0">[2]附表3机械台班!#REF!</definedName>
    <definedName name="铲运机2.75m3" localSheetId="1">[2]附表3机械台班!#REF!</definedName>
    <definedName name="铲运机2.75m3" localSheetId="3">[2]附表3机械台班!#REF!</definedName>
    <definedName name="铲运机2.75m3">[3]附表3机械台班!#REF!</definedName>
    <definedName name="承插式三通" localSheetId="0">[5]附表2!#REF!</definedName>
    <definedName name="承插式三通" localSheetId="1">[5]附表2!#REF!</definedName>
    <definedName name="承插式三通" localSheetId="3">[5]附表2!#REF!</definedName>
    <definedName name="承插式三通">[6]附表2!#REF!</definedName>
    <definedName name="冲击钻机CZ_22型" localSheetId="0">[2]附表3机械台班!#REF!</definedName>
    <definedName name="冲击钻机CZ_22型" localSheetId="1">[2]附表3机械台班!#REF!</definedName>
    <definedName name="冲击钻机CZ_22型" localSheetId="3">[2]附表3机械台班!#REF!</definedName>
    <definedName name="冲击钻机CZ_22型">[3]附表3机械台班!#REF!</definedName>
    <definedName name="初">#N/A</definedName>
    <definedName name="瓷横担_S210" localSheetId="0">[2]附表2材料价格表!#REF!</definedName>
    <definedName name="瓷横担_S210" localSheetId="1">[2]附表2材料价格表!#REF!</definedName>
    <definedName name="瓷横担_S210" localSheetId="3">[2]附表2材料价格表!#REF!</definedName>
    <definedName name="瓷横担_S210">[3]附表2材料价格表!#REF!</definedName>
    <definedName name="瓷横担S210" localSheetId="0">[22]附表2材料价格计算表!#REF!</definedName>
    <definedName name="瓷横担S210" localSheetId="1">[22]附表2材料价格计算表!#REF!</definedName>
    <definedName name="瓷横担S210" localSheetId="3">[22]附表2材料价格计算表!#REF!</definedName>
    <definedName name="瓷横担S210">[3]附表2材料价格表!#REF!</definedName>
    <definedName name="瓷横担S210Z" localSheetId="0">[22]附表2材料价格计算表!#REF!</definedName>
    <definedName name="瓷横担S210Z" localSheetId="1">[22]附表2材料价格计算表!#REF!</definedName>
    <definedName name="瓷横担S210Z" localSheetId="3">[22]附表2材料价格计算表!#REF!</definedName>
    <definedName name="瓷横担S210Z">[23]附表2材料价格计算表!#REF!</definedName>
    <definedName name="瓷瓶" localSheetId="0">[22]附表2材料价格计算表!#REF!</definedName>
    <definedName name="瓷瓶" localSheetId="1">[22]附表2材料价格计算表!#REF!</definedName>
    <definedName name="瓷瓶" localSheetId="3">[22]附表2材料价格计算表!#REF!</definedName>
    <definedName name="瓷瓶">[3]附表2材料价格表!#REF!</definedName>
    <definedName name="刺槐" localSheetId="0">[5]附表2!#REF!</definedName>
    <definedName name="刺槐" localSheetId="1">[5]附表2!#REF!</definedName>
    <definedName name="刺槐" localSheetId="3">[5]附表2!#REF!</definedName>
    <definedName name="刺槐">[6]附表2!#REF!</definedName>
    <definedName name="粗砂" localSheetId="0">[2]附表2材料价格表!#REF!</definedName>
    <definedName name="粗砂" localSheetId="1">[2]附表2材料价格表!#REF!</definedName>
    <definedName name="粗砂" localSheetId="3">[2]附表2材料价格表!#REF!</definedName>
    <definedName name="粗砂">[3]附表2材料价格表!#REF!</definedName>
    <definedName name="大大大" localSheetId="0" hidden="1">{"'现金流量表（全部投资）'!$B$4:$P$23"}</definedName>
    <definedName name="大大大" localSheetId="1" hidden="1">{"'现金流量表（全部投资）'!$B$4:$P$23"}</definedName>
    <definedName name="大大大" localSheetId="3" hidden="1">{"'现金流量表（全部投资）'!$B$4:$P$23"}</definedName>
    <definedName name="大大大" hidden="1">{"'现金流量表（全部投资）'!$B$4:$P$23"}</definedName>
    <definedName name="单" localSheetId="0">'[35]#REF'!$E$2</definedName>
    <definedName name="单" localSheetId="1">'[35]#REF'!$E$2</definedName>
    <definedName name="单" localSheetId="3">'[35]#REF'!$E$2</definedName>
    <definedName name="单">'[36]#REF'!$E$2</definedName>
    <definedName name="单10245c" localSheetId="0">[42]附表4工程费单价表!#REF!</definedName>
    <definedName name="单10245c" localSheetId="1">[42]附表4工程费单价表!#REF!</definedName>
    <definedName name="单10245c" localSheetId="3">[42]附表4工程费单价表!#REF!</definedName>
    <definedName name="单10245c">[42]附表4工程费单价表!#REF!</definedName>
    <definedName name="单承PVC塑管φ110×3.2×9000" localSheetId="0">[2]附表2材料价格表!#REF!</definedName>
    <definedName name="单承PVC塑管φ110×3.2×9000" localSheetId="1">[2]附表2材料价格表!#REF!</definedName>
    <definedName name="单承PVC塑管φ110×3.2×9000" localSheetId="3">[2]附表2材料价格表!#REF!</definedName>
    <definedName name="单承PVC塑管φ110×3.2×9000">[3]附表2材料价格表!#REF!</definedName>
    <definedName name="单承PVC塑管φ125×3.7×9000" localSheetId="0">[2]附表2材料价格表!#REF!</definedName>
    <definedName name="单承PVC塑管φ125×3.7×9000" localSheetId="1">[2]附表2材料价格表!#REF!</definedName>
    <definedName name="单承PVC塑管φ125×3.7×9000" localSheetId="3">[2]附表2材料价格表!#REF!</definedName>
    <definedName name="单承PVC塑管φ125×3.7×9000">[3]附表2材料价格表!#REF!</definedName>
    <definedName name="单承PVC塑管φ160×4.7×9000" localSheetId="0">[2]附表2材料价格表!#REF!</definedName>
    <definedName name="单承PVC塑管φ160×4.7×9000" localSheetId="1">[2]附表2材料价格表!#REF!</definedName>
    <definedName name="单承PVC塑管φ160×4.7×9000" localSheetId="3">[2]附表2材料价格表!#REF!</definedName>
    <definedName name="单承PVC塑管φ160×4.7×9000">[3]附表2材料价格表!#REF!</definedName>
    <definedName name="单承PVC塑管φ200×5.9×10000" localSheetId="0">[2]附表2材料价格表!#REF!</definedName>
    <definedName name="单承PVC塑管φ200×5.9×10000" localSheetId="1">[2]附表2材料价格表!#REF!</definedName>
    <definedName name="单承PVC塑管φ200×5.9×10000" localSheetId="3">[2]附表2材料价格表!#REF!</definedName>
    <definedName name="单承PVC塑管φ200×5.9×10000">[3]附表2材料价格表!#REF!</definedName>
    <definedName name="单承PVC塑管φ200×5.9×9000" localSheetId="0">[2]附表2材料价格表!#REF!</definedName>
    <definedName name="单承PVC塑管φ200×5.9×9000" localSheetId="1">[2]附表2材料价格表!#REF!</definedName>
    <definedName name="单承PVC塑管φ200×5.9×9000" localSheetId="3">[2]附表2材料价格表!#REF!</definedName>
    <definedName name="单承PVC塑管φ200×5.9×9000">[3]附表2材料价格表!#REF!</definedName>
    <definedName name="单承PVC塑管φ225×6.6×10000" localSheetId="0">[2]附表2材料价格表!#REF!</definedName>
    <definedName name="单承PVC塑管φ225×6.6×10000" localSheetId="1">[2]附表2材料价格表!#REF!</definedName>
    <definedName name="单承PVC塑管φ225×6.6×10000" localSheetId="3">[2]附表2材料价格表!#REF!</definedName>
    <definedName name="单承PVC塑管φ225×6.6×10000">[3]附表2材料价格表!#REF!</definedName>
    <definedName name="单承PVC塑管φ250×7.3×10000" localSheetId="0">[2]附表2材料价格表!#REF!</definedName>
    <definedName name="单承PVC塑管φ250×7.3×10000" localSheetId="1">[2]附表2材料价格表!#REF!</definedName>
    <definedName name="单承PVC塑管φ250×7.3×10000" localSheetId="3">[2]附表2材料价格表!#REF!</definedName>
    <definedName name="单承PVC塑管φ250×7.3×10000">[3]附表2材料价格表!#REF!</definedName>
    <definedName name="单承PVC塑管φ315×9.2×10000" localSheetId="0">[2]附表2材料价格表!#REF!</definedName>
    <definedName name="单承PVC塑管φ315×9.2×10000" localSheetId="1">[2]附表2材料价格表!#REF!</definedName>
    <definedName name="单承PVC塑管φ315×9.2×10000" localSheetId="3">[2]附表2材料价格表!#REF!</definedName>
    <definedName name="单承PVC塑管φ315×9.2×10000">[3]附表2材料价格表!#REF!</definedName>
    <definedName name="单承PVC塑管φ355×10.4×10000" localSheetId="0">[2]附表2材料价格表!#REF!</definedName>
    <definedName name="单承PVC塑管φ355×10.4×10000" localSheetId="1">[2]附表2材料价格表!#REF!</definedName>
    <definedName name="单承PVC塑管φ355×10.4×10000" localSheetId="3">[2]附表2材料价格表!#REF!</definedName>
    <definedName name="单承PVC塑管φ355×10.4×10000">[3]附表2材料价格表!#REF!</definedName>
    <definedName name="单承PVC塑管φ400×11.7×10000" localSheetId="0">[2]附表2材料价格表!#REF!</definedName>
    <definedName name="单承PVC塑管φ400×11.7×10000" localSheetId="1">[2]附表2材料价格表!#REF!</definedName>
    <definedName name="单承PVC塑管φ400×11.7×10000" localSheetId="3">[2]附表2材料价格表!#REF!</definedName>
    <definedName name="单承PVC塑管φ400×11.7×10000">[3]附表2材料价格表!#REF!</definedName>
    <definedName name="单承PVC塑管φ500×14.6×10000" localSheetId="0">[2]附表2材料价格表!#REF!</definedName>
    <definedName name="单承PVC塑管φ500×14.6×10000" localSheetId="1">[2]附表2材料价格表!#REF!</definedName>
    <definedName name="单承PVC塑管φ500×14.6×10000" localSheetId="3">[2]附表2材料价格表!#REF!</definedName>
    <definedName name="单承PVC塑管φ500×14.6×10000">[3]附表2材料价格表!#REF!</definedName>
    <definedName name="单承PVC塑管φ90×2.8×9000" localSheetId="0">[2]附表2材料价格表!#REF!</definedName>
    <definedName name="单承PVC塑管φ90×2.8×9000" localSheetId="1">[2]附表2材料价格表!#REF!</definedName>
    <definedName name="单承PVC塑管φ90×2.8×9000" localSheetId="3">[2]附表2材料价格表!#REF!</definedName>
    <definedName name="单承PVC塑管φ90×2.8×9000">[3]附表2材料价格表!#REF!</definedName>
    <definedName name="单斗挖掘机油动斗容0.5m3">[46]机械汇总!$K$6</definedName>
    <definedName name="单价" localSheetId="0">'[47]5'!$F$1</definedName>
    <definedName name="单价" localSheetId="1">'[47]5'!$F$1</definedName>
    <definedName name="单价" localSheetId="3">'[47]5'!$F$1</definedName>
    <definedName name="单价">[3]附表5直接工程费单价表!#REF!</definedName>
    <definedName name="单盘插头" localSheetId="0">[2]附表2材料价格表!#REF!</definedName>
    <definedName name="单盘插头" localSheetId="1">[2]附表2材料价格表!#REF!</definedName>
    <definedName name="单盘插头" localSheetId="3">[2]附表2材料价格表!#REF!</definedName>
    <definedName name="单盘插头">[3]附表2材料价格表!#REF!</definedName>
    <definedName name="单盘插头110" localSheetId="0">[2]附表2材料价格表!#REF!</definedName>
    <definedName name="单盘插头110" localSheetId="1">[2]附表2材料价格表!#REF!</definedName>
    <definedName name="单盘插头110" localSheetId="3">[2]附表2材料价格表!#REF!</definedName>
    <definedName name="单盘插头110">[3]附表2材料价格表!#REF!</definedName>
    <definedName name="单盘插头φ160" localSheetId="0">[2]附表2材料价格表!#REF!</definedName>
    <definedName name="单盘插头φ160" localSheetId="1">[2]附表2材料价格表!#REF!</definedName>
    <definedName name="单盘插头φ160" localSheetId="3">[2]附表2材料价格表!#REF!</definedName>
    <definedName name="单盘插头φ160">[3]附表2材料价格表!#REF!</definedName>
    <definedName name="单盘插头φ200" localSheetId="0">[2]附表2材料价格表!#REF!</definedName>
    <definedName name="单盘插头φ200" localSheetId="1">[2]附表2材料价格表!#REF!</definedName>
    <definedName name="单盘插头φ200" localSheetId="3">[2]附表2材料价格表!#REF!</definedName>
    <definedName name="单盘插头φ200">[3]附表2材料价格表!#REF!</definedName>
    <definedName name="单盘插头φ225" localSheetId="0">[2]附表2材料价格表!#REF!</definedName>
    <definedName name="单盘插头φ225" localSheetId="1">[2]附表2材料价格表!#REF!</definedName>
    <definedName name="单盘插头φ225" localSheetId="3">[2]附表2材料价格表!#REF!</definedName>
    <definedName name="单盘插头φ225">[3]附表2材料价格表!#REF!</definedName>
    <definedName name="单盘插头φ250" localSheetId="0">[2]附表2材料价格表!#REF!</definedName>
    <definedName name="单盘插头φ250" localSheetId="1">[2]附表2材料价格表!#REF!</definedName>
    <definedName name="单盘插头φ250" localSheetId="3">[2]附表2材料价格表!#REF!</definedName>
    <definedName name="单盘插头φ250">[3]附表2材料价格表!#REF!</definedName>
    <definedName name="单盘插头φ315" localSheetId="0">[2]附表2材料价格表!#REF!</definedName>
    <definedName name="单盘插头φ315" localSheetId="1">[2]附表2材料价格表!#REF!</definedName>
    <definedName name="单盘插头φ315" localSheetId="3">[2]附表2材料价格表!#REF!</definedName>
    <definedName name="单盘插头φ315">[3]附表2材料价格表!#REF!</definedName>
    <definedName name="单盘插头φ355" localSheetId="0">[2]附表2材料价格表!#REF!</definedName>
    <definedName name="单盘插头φ355" localSheetId="1">[2]附表2材料价格表!#REF!</definedName>
    <definedName name="单盘插头φ355" localSheetId="3">[2]附表2材料价格表!#REF!</definedName>
    <definedName name="单盘插头φ355">[3]附表2材料价格表!#REF!</definedName>
    <definedName name="单盘插头φ400" localSheetId="0">[2]附表2材料价格表!#REF!</definedName>
    <definedName name="单盘插头φ400" localSheetId="1">[2]附表2材料价格表!#REF!</definedName>
    <definedName name="单盘插头φ400" localSheetId="3">[2]附表2材料价格表!#REF!</definedName>
    <definedName name="单盘插头φ400">[3]附表2材料价格表!#REF!</definedName>
    <definedName name="单盘插头φ500" localSheetId="0">[2]附表2材料价格表!#REF!</definedName>
    <definedName name="单盘插头φ500" localSheetId="1">[2]附表2材料价格表!#REF!</definedName>
    <definedName name="单盘插头φ500" localSheetId="3">[2]附表2材料价格表!#REF!</definedName>
    <definedName name="单盘插头φ500">[3]附表2材料价格表!#REF!</definedName>
    <definedName name="单盘铝承头φ76" localSheetId="0">[2]附表2材料价格表!#REF!</definedName>
    <definedName name="单盘铝承头φ76" localSheetId="1">[2]附表2材料价格表!#REF!</definedName>
    <definedName name="单盘铝承头φ76" localSheetId="3">[2]附表2材料价格表!#REF!</definedName>
    <definedName name="单盘铝承头φ76">[3]附表2材料价格表!#REF!</definedName>
    <definedName name="单盘三通φ110×80×110" localSheetId="0">[2]附表2材料价格表!#REF!</definedName>
    <definedName name="单盘三通φ110×80×110" localSheetId="1">[2]附表2材料价格表!#REF!</definedName>
    <definedName name="单盘三通φ110×80×110" localSheetId="3">[2]附表2材料价格表!#REF!</definedName>
    <definedName name="单盘三通φ110×80×110">[3]附表2材料价格表!#REF!</definedName>
    <definedName name="单盘三通φ125×80×125" localSheetId="0">[2]附表2材料价格表!#REF!</definedName>
    <definedName name="单盘三通φ125×80×125" localSheetId="1">[2]附表2材料价格表!#REF!</definedName>
    <definedName name="单盘三通φ125×80×125" localSheetId="3">[2]附表2材料价格表!#REF!</definedName>
    <definedName name="单盘三通φ125×80×125">[3]附表2材料价格表!#REF!</definedName>
    <definedName name="单盘三通φ160×80×160" localSheetId="0">[2]附表2材料价格表!#REF!</definedName>
    <definedName name="单盘三通φ160×80×160" localSheetId="1">[2]附表2材料价格表!#REF!</definedName>
    <definedName name="单盘三通φ160×80×160" localSheetId="3">[2]附表2材料价格表!#REF!</definedName>
    <definedName name="单盘三通φ160×80×160">[3]附表2材料价格表!#REF!</definedName>
    <definedName name="单盘三通φ200×80×200" localSheetId="0">[2]附表2材料价格表!#REF!</definedName>
    <definedName name="单盘三通φ200×80×200" localSheetId="1">[2]附表2材料价格表!#REF!</definedName>
    <definedName name="单盘三通φ200×80×200" localSheetId="3">[2]附表2材料价格表!#REF!</definedName>
    <definedName name="单盘三通φ200×80×200">[3]附表2材料价格表!#REF!</definedName>
    <definedName name="单位" localSheetId="0">'[35]#REF'!$C$2</definedName>
    <definedName name="单位" localSheetId="1">'[35]#REF'!$C$2</definedName>
    <definedName name="单位" localSheetId="3">'[35]#REF'!$C$2</definedName>
    <definedName name="单位">'[36]#REF'!$C$2</definedName>
    <definedName name="挡浸沟涵洞" localSheetId="0">#REF!</definedName>
    <definedName name="挡浸沟涵洞" localSheetId="1">#REF!</definedName>
    <definedName name="挡浸沟涵洞" localSheetId="3">#REF!</definedName>
    <definedName name="挡浸沟涵洞">#REF!</definedName>
    <definedName name="导火线" localSheetId="0">#REF!</definedName>
    <definedName name="导火线" localSheetId="1">#REF!</definedName>
    <definedName name="导火线" localSheetId="3">#REF!</definedName>
    <definedName name="导火线">#REF!</definedName>
    <definedName name="导线" localSheetId="0">[2]附表2材料价格表!#REF!</definedName>
    <definedName name="导线" localSheetId="1">[2]附表2材料价格表!#REF!</definedName>
    <definedName name="导线" localSheetId="3">[2]附表2材料价格表!#REF!</definedName>
    <definedName name="导线">[3]附表2材料价格表!#REF!</definedName>
    <definedName name="导线_BLX_16" localSheetId="0">[2]附表2材料价格表!#REF!</definedName>
    <definedName name="导线_BLX_16" localSheetId="1">[2]附表2材料价格表!#REF!</definedName>
    <definedName name="导线_BLX_16" localSheetId="3">[2]附表2材料价格表!#REF!</definedName>
    <definedName name="导线_BLX_16">[3]附表2材料价格表!#REF!</definedName>
    <definedName name="导线_LGJ" localSheetId="0">[2]附表2材料价格表!#REF!</definedName>
    <definedName name="导线_LGJ" localSheetId="1">[2]附表2材料价格表!#REF!</definedName>
    <definedName name="导线_LGJ" localSheetId="3">[2]附表2材料价格表!#REF!</definedName>
    <definedName name="导线_LGJ">[3]附表2材料价格表!#REF!</definedName>
    <definedName name="导线BLGJ" localSheetId="0">[22]附表2材料价格计算表!#REF!</definedName>
    <definedName name="导线BLGJ" localSheetId="1">[22]附表2材料价格计算表!#REF!</definedName>
    <definedName name="导线BLGJ" localSheetId="3">[22]附表2材料价格计算表!#REF!</definedName>
    <definedName name="导线BLGJ">[23]附表2材料价格计算表!#REF!</definedName>
    <definedName name="导线BLX_16" localSheetId="0">[2]附表2材料价格表!#REF!</definedName>
    <definedName name="导线BLX_16" localSheetId="1">[2]附表2材料价格表!#REF!</definedName>
    <definedName name="导线BLX_16" localSheetId="3">[2]附表2材料价格表!#REF!</definedName>
    <definedName name="导线BLX_16">[3]附表2材料价格表!#REF!</definedName>
    <definedName name="导线BLX16" localSheetId="0">[22]附表2材料价格计算表!#REF!</definedName>
    <definedName name="导线BLX16" localSheetId="1">[22]附表2材料价格计算表!#REF!</definedName>
    <definedName name="导线BLX16" localSheetId="3">[22]附表2材料价格计算表!#REF!</definedName>
    <definedName name="导线BLX16">[23]附表2材料价格计算表!#REF!</definedName>
    <definedName name="导线L_G_J" localSheetId="0">[2]附表2材料价格表!#REF!</definedName>
    <definedName name="导线L_G_J" localSheetId="1">[2]附表2材料价格表!#REF!</definedName>
    <definedName name="导线L_G_J" localSheetId="3">[2]附表2材料价格表!#REF!</definedName>
    <definedName name="导线L_G_J">[3]附表2材料价格表!#REF!</definedName>
    <definedName name="导线LGJ" localSheetId="0">[2]附表2材料价格表!#REF!</definedName>
    <definedName name="导线LGJ" localSheetId="1">[2]附表2材料价格表!#REF!</definedName>
    <definedName name="导线LGJ" localSheetId="3">[2]附表2材料价格表!#REF!</definedName>
    <definedName name="导线LGJ">[3]附表2材料价格表!#REF!</definedName>
    <definedName name="导线LGJ_1" localSheetId="0">[2]附表2材料价格表!#REF!</definedName>
    <definedName name="导线LGJ_1" localSheetId="1">[2]附表2材料价格表!#REF!</definedName>
    <definedName name="导线LGJ_1" localSheetId="3">[2]附表2材料价格表!#REF!</definedName>
    <definedName name="导线LGJ_1">[3]附表2材料价格表!#REF!</definedName>
    <definedName name="导线LGJ1" localSheetId="0">[2]附表2材料价格表!#REF!</definedName>
    <definedName name="导线LGJ1" localSheetId="1">[2]附表2材料价格表!#REF!</definedName>
    <definedName name="导线LGJ1" localSheetId="3">[2]附表2材料价格表!#REF!</definedName>
    <definedName name="导线LGJ1">[3]附表2材料价格表!#REF!</definedName>
    <definedName name="道路工程" localSheetId="0">[39]表3工程施工费表!$I$10</definedName>
    <definedName name="道路工程" localSheetId="1">[39]表3工程施工费表!$I$10</definedName>
    <definedName name="道路工程" localSheetId="3">[39]表3工程施工费表!$I$10</definedName>
    <definedName name="道路工程">[47]表3工程施工费表!$I$10</definedName>
    <definedName name="道路影响投资" localSheetId="0">#REF!</definedName>
    <definedName name="道路影响投资" localSheetId="1">#REF!</definedName>
    <definedName name="道路影响投资" localSheetId="3">#REF!</definedName>
    <definedName name="道路影响投资">#REF!</definedName>
    <definedName name="的" localSheetId="0">#REF!</definedName>
    <definedName name="的" localSheetId="1">#REF!</definedName>
    <definedName name="的" localSheetId="3">#REF!</definedName>
    <definedName name="的">#REF!</definedName>
    <definedName name="滴灌带φ16" localSheetId="0">[2]附表2材料价格表!#REF!</definedName>
    <definedName name="滴灌带φ16" localSheetId="1">[2]附表2材料价格表!#REF!</definedName>
    <definedName name="滴灌带φ16" localSheetId="3">[2]附表2材料价格表!#REF!</definedName>
    <definedName name="滴灌带φ16">[3]附表2材料价格表!#REF!</definedName>
    <definedName name="滴头" localSheetId="0">[5]附表2!#REF!</definedName>
    <definedName name="滴头" localSheetId="1">[5]附表2!#REF!</definedName>
    <definedName name="滴头" localSheetId="3">[5]附表2!#REF!</definedName>
    <definedName name="滴头">[6]附表2!#REF!</definedName>
    <definedName name="电" localSheetId="0">#REF!</definedName>
    <definedName name="电" localSheetId="1">#REF!</definedName>
    <definedName name="电" localSheetId="3">#REF!</definedName>
    <definedName name="电">#REF!</definedName>
    <definedName name="电动葫芦3t" localSheetId="0">[48]附表3机械台班计算表!$K$100</definedName>
    <definedName name="电动葫芦3t" localSheetId="1">[48]附表3机械台班计算表!$K$100</definedName>
    <definedName name="电动葫芦3t" localSheetId="3">[48]附表3机械台班计算表!$K$100</definedName>
    <definedName name="电动葫芦3t">[3]附表3机械台班!#REF!</definedName>
    <definedName name="电杆" localSheetId="0">[2]附表2材料价格表!#REF!</definedName>
    <definedName name="电杆" localSheetId="1">[2]附表2材料价格表!#REF!</definedName>
    <definedName name="电杆" localSheetId="3">[2]附表2材料价格表!#REF!</definedName>
    <definedName name="电杆">[3]附表2材料价格表!#REF!</definedName>
    <definedName name="电杆_10m" localSheetId="0">[2]附表2材料价格表!#REF!</definedName>
    <definedName name="电杆_10m" localSheetId="1">[2]附表2材料价格表!#REF!</definedName>
    <definedName name="电杆_10m" localSheetId="3">[2]附表2材料价格表!#REF!</definedName>
    <definedName name="电杆_10m">[3]附表2材料价格表!#REF!</definedName>
    <definedName name="电焊机25kvA" localSheetId="0">[2]附表3机械台班!#REF!</definedName>
    <definedName name="电焊机25kvA" localSheetId="1">[2]附表3机械台班!#REF!</definedName>
    <definedName name="电焊机25kvA" localSheetId="3">[2]附表3机械台班!#REF!</definedName>
    <definedName name="电焊机25kvA">[3]附表3机械台班!#REF!</definedName>
    <definedName name="电焊机30KVA" localSheetId="0">[2]附表3机械台班!#REF!</definedName>
    <definedName name="电焊机30KVA" localSheetId="1">[2]附表3机械台班!#REF!</definedName>
    <definedName name="电焊机30KVA" localSheetId="3">[2]附表3机械台班!#REF!</definedName>
    <definedName name="电焊机30KVA">[3]附表3机械台班!#REF!</definedName>
    <definedName name="电焊机交流30kVA">[45]附表3机械!$K$120</definedName>
    <definedName name="电焊条" localSheetId="0">#REF!</definedName>
    <definedName name="电焊条" localSheetId="1">#REF!</definedName>
    <definedName name="电焊条" localSheetId="3">#REF!</definedName>
    <definedName name="电焊条">#REF!</definedName>
    <definedName name="电焊条结32" localSheetId="0">[22]附表2材料价格计算表!#REF!</definedName>
    <definedName name="电焊条结32" localSheetId="1">[22]附表2材料价格计算表!#REF!</definedName>
    <definedName name="电焊条结32" localSheetId="3">[22]附表2材料价格计算表!#REF!</definedName>
    <definedName name="电焊条结32">[23]附表2材料价格计算表!#REF!</definedName>
    <definedName name="电气设备调差系数" localSheetId="0">#REF!</definedName>
    <definedName name="电气设备调差系数" localSheetId="1">#REF!</definedName>
    <definedName name="电气设备调差系数" localSheetId="3">#REF!</definedName>
    <definedName name="电气设备调差系数">#REF!</definedName>
    <definedName name="电石" localSheetId="0">#REF!</definedName>
    <definedName name="电石" localSheetId="1">#REF!</definedName>
    <definedName name="电石" localSheetId="3">#REF!</definedName>
    <definedName name="电石">#REF!</definedName>
    <definedName name="跌落开关RW11_200_10" localSheetId="0">[2]附表2材料价格表!#REF!</definedName>
    <definedName name="跌落开关RW11_200_10" localSheetId="1">[2]附表2材料价格表!#REF!</definedName>
    <definedName name="跌落开关RW11_200_10" localSheetId="3">[2]附表2材料价格表!#REF!</definedName>
    <definedName name="跌落开关RW11_200_10">[3]附表2材料价格表!#REF!</definedName>
    <definedName name="定额编号_1213" localSheetId="0">[49]新定额单价!#REF!</definedName>
    <definedName name="定额编号_1213" localSheetId="1">[49]新定额单价!#REF!</definedName>
    <definedName name="定额编号_1213" localSheetId="3">[49]新定额单价!#REF!</definedName>
    <definedName name="定额编号_1213">#REF!</definedName>
    <definedName name="定额编号_2154" localSheetId="0">[49]新定额单价!#REF!</definedName>
    <definedName name="定额编号_2154" localSheetId="1">[49]新定额单价!#REF!</definedName>
    <definedName name="定额编号_2154" localSheetId="3">[49]新定额单价!#REF!</definedName>
    <definedName name="定额编号_2154">[50]新定额单价!#REF!</definedName>
    <definedName name="定额编号_3007" localSheetId="0">#REF!</definedName>
    <definedName name="定额编号_3007" localSheetId="1">#REF!</definedName>
    <definedName name="定额编号_3007" localSheetId="3">#REF!</definedName>
    <definedName name="定额编号_3007">#REF!</definedName>
    <definedName name="定额编号_4067" localSheetId="0">#REF!</definedName>
    <definedName name="定额编号_4067" localSheetId="1">#REF!</definedName>
    <definedName name="定额编号_4067" localSheetId="3">#REF!</definedName>
    <definedName name="定额编号_4067">#REF!</definedName>
    <definedName name="定额编号_4069" localSheetId="0">#REF!</definedName>
    <definedName name="定额编号_4069" localSheetId="1">#REF!</definedName>
    <definedName name="定额编号_4069" localSheetId="3">#REF!</definedName>
    <definedName name="定额编号_4069">#REF!</definedName>
    <definedName name="定额编号_6091" localSheetId="0">#REF!</definedName>
    <definedName name="定额编号_6091" localSheetId="1">#REF!</definedName>
    <definedName name="定额编号_6091" localSheetId="3">#REF!</definedName>
    <definedName name="定额编号_6091">#REF!</definedName>
    <definedName name="定额编号_6093" localSheetId="0">#REF!</definedName>
    <definedName name="定额编号_6093" localSheetId="1">#REF!</definedName>
    <definedName name="定额编号_6093" localSheetId="3">#REF!</definedName>
    <definedName name="定额编号_6093">#REF!</definedName>
    <definedName name="定额编号_8020" localSheetId="0">#REF!</definedName>
    <definedName name="定额编号_8020" localSheetId="1">#REF!</definedName>
    <definedName name="定额编号_8020" localSheetId="3">#REF!</definedName>
    <definedName name="定额编号_8020">#REF!</definedName>
    <definedName name="定额编号_8243" localSheetId="0">#REF!</definedName>
    <definedName name="定额编号_8243" localSheetId="1">#REF!</definedName>
    <definedName name="定额编号_8243" localSheetId="3">#REF!</definedName>
    <definedName name="定额编号_8243">#REF!</definedName>
    <definedName name="堵头φ76" localSheetId="0">[2]附表2材料价格表!#REF!</definedName>
    <definedName name="堵头φ76" localSheetId="1">[2]附表2材料价格表!#REF!</definedName>
    <definedName name="堵头φ76" localSheetId="3">[2]附表2材料价格表!#REF!</definedName>
    <definedName name="堵头φ76">[3]附表2材料价格表!#REF!</definedName>
    <definedName name="镀锌扁钢" localSheetId="0">[22]附表2材料价格计算表!#REF!</definedName>
    <definedName name="镀锌扁钢" localSheetId="1">[22]附表2材料价格计算表!#REF!</definedName>
    <definedName name="镀锌扁钢" localSheetId="3">[22]附表2材料价格计算表!#REF!</definedName>
    <definedName name="镀锌扁钢">[23]附表2材料价格计算表!#REF!</definedName>
    <definedName name="镀锌钢管" localSheetId="0">#REF!</definedName>
    <definedName name="镀锌钢管" localSheetId="1">#REF!</definedName>
    <definedName name="镀锌钢管" localSheetId="3">#REF!</definedName>
    <definedName name="镀锌钢管">#REF!</definedName>
    <definedName name="镀锌钢绞拉线GJ_50" localSheetId="0">[2]附表2材料价格表!#REF!</definedName>
    <definedName name="镀锌钢绞拉线GJ_50" localSheetId="1">[2]附表2材料价格表!#REF!</definedName>
    <definedName name="镀锌钢绞拉线GJ_50" localSheetId="3">[2]附表2材料价格表!#REF!</definedName>
    <definedName name="镀锌钢绞拉线GJ_50">[3]附表2材料价格表!#REF!</definedName>
    <definedName name="镀锌钢绞线GL35" localSheetId="0">[22]附表2材料价格计算表!#REF!</definedName>
    <definedName name="镀锌钢绞线GL35" localSheetId="1">[22]附表2材料价格计算表!#REF!</definedName>
    <definedName name="镀锌钢绞线GL35" localSheetId="3">[22]附表2材料价格计算表!#REF!</definedName>
    <definedName name="镀锌钢绞线GL35">[23]附表2材料价格计算表!#REF!</definedName>
    <definedName name="镀锌钢绞线GL50" localSheetId="0">[22]附表2材料价格计算表!#REF!</definedName>
    <definedName name="镀锌钢绞线GL50" localSheetId="1">[22]附表2材料价格计算表!#REF!</definedName>
    <definedName name="镀锌钢绞线GL50" localSheetId="3">[22]附表2材料价格计算表!#REF!</definedName>
    <definedName name="镀锌钢绞线GL50">[23]附表2材料价格计算表!#REF!</definedName>
    <definedName name="镀锌铁丝8" localSheetId="0">[2]附表2材料价格表!#REF!</definedName>
    <definedName name="镀锌铁丝8" localSheetId="1">[2]附表2材料价格表!#REF!</definedName>
    <definedName name="镀锌铁丝8" localSheetId="3">[2]附表2材料价格表!#REF!</definedName>
    <definedName name="镀锌铁丝8">[3]附表2材料价格表!#REF!</definedName>
    <definedName name="对焊机150型" localSheetId="0">[2]附表3机械台班!#REF!</definedName>
    <definedName name="对焊机150型" localSheetId="1">[2]附表3机械台班!#REF!</definedName>
    <definedName name="对焊机150型" localSheetId="3">[2]附表3机械台班!#REF!</definedName>
    <definedName name="对焊机150型">[3]附表3机械台班!#REF!</definedName>
    <definedName name="对焊机电弧150kvA" localSheetId="0">#REF!</definedName>
    <definedName name="对焊机电弧150kvA" localSheetId="1">#REF!</definedName>
    <definedName name="对焊机电弧150kvA" localSheetId="3">#REF!</definedName>
    <definedName name="对焊机电弧150kvA">#REF!</definedName>
    <definedName name="镦" localSheetId="0">[51]材料费!$D$6</definedName>
    <definedName name="镦" localSheetId="1">[51]材料费!$D$6</definedName>
    <definedName name="镦" localSheetId="3">[51]材料费!$D$6</definedName>
    <definedName name="镦">[52]材料费!$D$6</definedName>
    <definedName name="多" localSheetId="0">#REF!</definedName>
    <definedName name="多" localSheetId="1">#REF!</definedName>
    <definedName name="多" localSheetId="3">#REF!</definedName>
    <definedName name="多">[53]单价表!#REF!</definedName>
    <definedName name="多眼拉板_60_6_300" localSheetId="0">[2]附表2材料价格表!#REF!</definedName>
    <definedName name="多眼拉板_60_6_300" localSheetId="1">[2]附表2材料价格表!#REF!</definedName>
    <definedName name="多眼拉板_60_6_300" localSheetId="3">[2]附表2材料价格表!#REF!</definedName>
    <definedName name="多眼拉板_60_6_300">[3]附表2材料价格表!#REF!</definedName>
    <definedName name="多眼拉板_60_6_350" localSheetId="0">[2]附表2材料价格表!#REF!</definedName>
    <definedName name="多眼拉板_60_6_350" localSheetId="1">[2]附表2材料价格表!#REF!</definedName>
    <definedName name="多眼拉板_60_6_350" localSheetId="3">[2]附表2材料价格表!#REF!</definedName>
    <definedName name="多眼拉板_60_6_350">[3]附表2材料价格表!#REF!</definedName>
    <definedName name="二丁脂" localSheetId="0">[2]附表2材料价格表!#REF!</definedName>
    <definedName name="二丁脂" localSheetId="1">[2]附表2材料价格表!#REF!</definedName>
    <definedName name="二丁脂" localSheetId="3">[2]附表2材料价格表!#REF!</definedName>
    <definedName name="二丁脂">[3]附表2材料价格表!#REF!</definedName>
    <definedName name="二号公墓沟" localSheetId="1">建筑工程概算!二号公墓沟</definedName>
    <definedName name="二号公墓沟" localSheetId="3">金属结构及安装工程!二号公墓沟</definedName>
    <definedName name="二号公墓沟">[34]!二号公墓沟</definedName>
    <definedName name="二合抱箍抱1_190" localSheetId="0">[2]附表2材料价格表!#REF!</definedName>
    <definedName name="二合抱箍抱1_190" localSheetId="1">[2]附表2材料价格表!#REF!</definedName>
    <definedName name="二合抱箍抱1_190" localSheetId="3">[2]附表2材料价格表!#REF!</definedName>
    <definedName name="二合抱箍抱1_190">[3]附表2材料价格表!#REF!</definedName>
    <definedName name="二合抱箍抱2_200" localSheetId="0">[2]附表2材料价格表!#REF!</definedName>
    <definedName name="二合抱箍抱2_200" localSheetId="1">[2]附表2材料价格表!#REF!</definedName>
    <definedName name="二合抱箍抱2_200" localSheetId="3">[2]附表2材料价格表!#REF!</definedName>
    <definedName name="二合抱箍抱2_200">[3]附表2材料价格表!#REF!</definedName>
    <definedName name="阀兰阀体" localSheetId="0">[2]附表2材料价格表!#REF!</definedName>
    <definedName name="阀兰阀体" localSheetId="1">[2]附表2材料价格表!#REF!</definedName>
    <definedName name="阀兰阀体" localSheetId="3">[2]附表2材料价格表!#REF!</definedName>
    <definedName name="阀兰阀体">[3]附表2材料价格表!#REF!</definedName>
    <definedName name="阀兰阀体80" localSheetId="0">[2]附表2材料价格表!#REF!</definedName>
    <definedName name="阀兰阀体80" localSheetId="1">[2]附表2材料价格表!#REF!</definedName>
    <definedName name="阀兰阀体80" localSheetId="3">[2]附表2材料价格表!#REF!</definedName>
    <definedName name="阀兰阀体80">[3]附表2材料价格表!#REF!</definedName>
    <definedName name="阀门φ120" localSheetId="0">[2]附表2材料价格表!#REF!</definedName>
    <definedName name="阀门φ120" localSheetId="1">[2]附表2材料价格表!#REF!</definedName>
    <definedName name="阀门φ120" localSheetId="3">[2]附表2材料价格表!#REF!</definedName>
    <definedName name="阀门φ120">[3]附表2材料价格表!#REF!</definedName>
    <definedName name="阀门φ90" localSheetId="0">[2]附表2材料价格表!#REF!</definedName>
    <definedName name="阀门φ90" localSheetId="1">[2]附表2材料价格表!#REF!</definedName>
    <definedName name="阀门φ90" localSheetId="3">[2]附表2材料价格表!#REF!</definedName>
    <definedName name="阀门φ90">[3]附表2材料价格表!#REF!</definedName>
    <definedName name="法兰螺栓" localSheetId="0">[2]附表2材料价格表!#REF!</definedName>
    <definedName name="法兰螺栓" localSheetId="1">[2]附表2材料价格表!#REF!</definedName>
    <definedName name="法兰螺栓" localSheetId="3">[2]附表2材料价格表!#REF!</definedName>
    <definedName name="法兰螺栓">[3]附表2材料价格表!#REF!</definedName>
    <definedName name="法兰盘φ120" localSheetId="0">[2]附表2材料价格表!#REF!</definedName>
    <definedName name="法兰盘φ120" localSheetId="1">[2]附表2材料价格表!#REF!</definedName>
    <definedName name="法兰盘φ120" localSheetId="3">[2]附表2材料价格表!#REF!</definedName>
    <definedName name="法兰盘φ120">[3]附表2材料价格表!#REF!</definedName>
    <definedName name="法兰盘φ90" localSheetId="0">[2]附表2材料价格表!#REF!</definedName>
    <definedName name="法兰盘φ90" localSheetId="1">[2]附表2材料价格表!#REF!</definedName>
    <definedName name="法兰盘φ90" localSheetId="3">[2]附表2材料价格表!#REF!</definedName>
    <definedName name="法兰盘φ90">[3]附表2材料价格表!#REF!</definedName>
    <definedName name="放空管φ150×1500" localSheetId="0">[2]附表2材料价格表!#REF!</definedName>
    <definedName name="放空管φ150×1500" localSheetId="1">[2]附表2材料价格表!#REF!</definedName>
    <definedName name="放空管φ150×1500" localSheetId="3">[2]附表2材料价格表!#REF!</definedName>
    <definedName name="放空管φ150×1500">[3]附表2材料价格表!#REF!</definedName>
    <definedName name="风" localSheetId="0">#REF!</definedName>
    <definedName name="风" localSheetId="1">#REF!</definedName>
    <definedName name="风" localSheetId="3">#REF!</definedName>
    <definedName name="风">#REF!</definedName>
    <definedName name="风砂水枪" localSheetId="0">#REF!</definedName>
    <definedName name="风砂水枪" localSheetId="1">#REF!</definedName>
    <definedName name="风砂水枪" localSheetId="3">#REF!</definedName>
    <definedName name="风砂水枪">[51]附表3机械台班计算表!$K$36</definedName>
    <definedName name="风水枪" localSheetId="0">[2]附表3机械台班!#REF!</definedName>
    <definedName name="风水枪" localSheetId="1">[2]附表3机械台班!#REF!</definedName>
    <definedName name="风水枪" localSheetId="3">[2]附表3机械台班!#REF!</definedName>
    <definedName name="风水枪">[3]附表3机械台班!#REF!</definedName>
    <definedName name="封井泥球" localSheetId="0">[2]附表2材料价格表!#REF!</definedName>
    <definedName name="封井泥球" localSheetId="1">[2]附表2材料价格表!#REF!</definedName>
    <definedName name="封井泥球" localSheetId="3">[2]附表2材料价格表!#REF!</definedName>
    <definedName name="封井泥球">[3]附表2材料价格表!#REF!</definedName>
    <definedName name="浮力塞" localSheetId="0">[2]附表2材料价格表!#REF!</definedName>
    <definedName name="浮力塞" localSheetId="1">[2]附表2材料价格表!#REF!</definedName>
    <definedName name="浮力塞" localSheetId="3">[2]附表2材料价格表!#REF!</definedName>
    <definedName name="浮力塞">[3]附表2材料价格表!#REF!</definedName>
    <definedName name="复合土工膜" localSheetId="0">[2]附表2材料价格表!#REF!</definedName>
    <definedName name="复合土工膜" localSheetId="1">[2]附表2材料价格表!#REF!</definedName>
    <definedName name="复合土工膜" localSheetId="3">[2]附表2材料价格表!#REF!</definedName>
    <definedName name="复合土工膜">[3]附表2材料价格表!#REF!</definedName>
    <definedName name="杆顶帽_帽_11" localSheetId="0">[2]附表2材料价格表!#REF!</definedName>
    <definedName name="杆顶帽_帽_11" localSheetId="1">[2]附表2材料价格表!#REF!</definedName>
    <definedName name="杆顶帽_帽_11" localSheetId="3">[2]附表2材料价格表!#REF!</definedName>
    <definedName name="杆顶帽_帽_11">[3]附表2材料价格表!#REF!</definedName>
    <definedName name="杆顶帽_帽_3" localSheetId="0">[2]附表2材料价格表!#REF!</definedName>
    <definedName name="杆顶帽_帽_3" localSheetId="1">[2]附表2材料价格表!#REF!</definedName>
    <definedName name="杆顶帽_帽_3" localSheetId="3">[2]附表2材料价格表!#REF!</definedName>
    <definedName name="杆顶帽_帽_3">[3]附表2材料价格表!#REF!</definedName>
    <definedName name="干沟护坡">'[33]估算表-干沟、支干沟'!$M$7</definedName>
    <definedName name="干沟清淤">'[33]估算表-干沟、支干沟'!$M$6</definedName>
    <definedName name="干沟尾水">'[33]估算表-干沟、支干沟'!$M$8</definedName>
    <definedName name="钢板" localSheetId="0">[2]附表2材料价格表!#REF!</definedName>
    <definedName name="钢板" localSheetId="1">[2]附表2材料价格表!#REF!</definedName>
    <definedName name="钢板" localSheetId="3">[2]附表2材料价格表!#REF!</definedName>
    <definedName name="钢板">[3]附表2材料价格表!#REF!</definedName>
    <definedName name="钢板4mm" localSheetId="0">[2]附表2材料价格表!#REF!</definedName>
    <definedName name="钢板4mm" localSheetId="1">[2]附表2材料价格表!#REF!</definedName>
    <definedName name="钢板4mm" localSheetId="3">[2]附表2材料价格表!#REF!</definedName>
    <definedName name="钢板4mm">[3]附表2材料价格表!#REF!</definedName>
    <definedName name="钢材" localSheetId="0">[2]附表2材料价格表!#REF!</definedName>
    <definedName name="钢材" localSheetId="1">[2]附表2材料价格表!#REF!</definedName>
    <definedName name="钢材" localSheetId="3">[2]附表2材料价格表!#REF!</definedName>
    <definedName name="钢材">[3]附表2材料价格表!#REF!</definedName>
    <definedName name="钢垫板" localSheetId="0">[22]附表2材料价格计算表!#REF!</definedName>
    <definedName name="钢垫板" localSheetId="1">[22]附表2材料价格计算表!#REF!</definedName>
    <definedName name="钢垫板" localSheetId="3">[22]附表2材料价格计算表!#REF!</definedName>
    <definedName name="钢垫板">[23]附表2材料价格计算表!#REF!</definedName>
    <definedName name="钢管" localSheetId="0">[2]附表2材料价格表!#REF!</definedName>
    <definedName name="钢管" localSheetId="1">[2]附表2材料价格表!#REF!</definedName>
    <definedName name="钢管" localSheetId="3">[2]附表2材料价格表!#REF!</definedName>
    <definedName name="钢管">[3]附表2材料价格表!#REF!</definedName>
    <definedName name="钢管200" localSheetId="0">[5]附表2!#REF!</definedName>
    <definedName name="钢管200" localSheetId="1">[5]附表2!#REF!</definedName>
    <definedName name="钢管200" localSheetId="3">[5]附表2!#REF!</definedName>
    <definedName name="钢管200">[6]附表2!#REF!</definedName>
    <definedName name="钢管250" localSheetId="0">[5]附表2!#REF!</definedName>
    <definedName name="钢管250" localSheetId="1">[5]附表2!#REF!</definedName>
    <definedName name="钢管250" localSheetId="3">[5]附表2!#REF!</definedName>
    <definedName name="钢管250">[6]附表2!#REF!</definedName>
    <definedName name="钢管300" localSheetId="0">[5]附表2!#REF!</definedName>
    <definedName name="钢管300" localSheetId="1">[5]附表2!#REF!</definedName>
    <definedName name="钢管300" localSheetId="3">[5]附表2!#REF!</definedName>
    <definedName name="钢管300">[6]附表2!#REF!</definedName>
    <definedName name="钢管φ120" localSheetId="0">[2]附表2材料价格表!#REF!</definedName>
    <definedName name="钢管φ120" localSheetId="1">[2]附表2材料价格表!#REF!</definedName>
    <definedName name="钢管φ120" localSheetId="3">[2]附表2材料价格表!#REF!</definedName>
    <definedName name="钢管φ120">[3]附表2材料价格表!#REF!</definedName>
    <definedName name="钢管φ140" localSheetId="0">[2]附表2材料价格表!#REF!</definedName>
    <definedName name="钢管φ140" localSheetId="1">[2]附表2材料价格表!#REF!</definedName>
    <definedName name="钢管φ140" localSheetId="3">[2]附表2材料价格表!#REF!</definedName>
    <definedName name="钢管φ140">[3]附表2材料价格表!#REF!</definedName>
    <definedName name="钢管φ160" localSheetId="0">[2]附表2材料价格表!#REF!</definedName>
    <definedName name="钢管φ160" localSheetId="1">[2]附表2材料价格表!#REF!</definedName>
    <definedName name="钢管φ160" localSheetId="3">[2]附表2材料价格表!#REF!</definedName>
    <definedName name="钢管φ160">[3]附表2材料价格表!#REF!</definedName>
    <definedName name="钢绞拉线GJ_35" localSheetId="0">[2]附表2材料价格表!#REF!</definedName>
    <definedName name="钢绞拉线GJ_35" localSheetId="1">[2]附表2材料价格表!#REF!</definedName>
    <definedName name="钢绞拉线GJ_35" localSheetId="3">[2]附表2材料价格表!#REF!</definedName>
    <definedName name="钢绞拉线GJ_35">[3]附表2材料价格表!#REF!</definedName>
    <definedName name="钢绞线GJ_25" localSheetId="0">[2]附表2材料价格表!#REF!</definedName>
    <definedName name="钢绞线GJ_25" localSheetId="1">[2]附表2材料价格表!#REF!</definedName>
    <definedName name="钢绞线GJ_25" localSheetId="3">[2]附表2材料价格表!#REF!</definedName>
    <definedName name="钢绞线GJ_25">[3]附表2材料价格表!#REF!</definedName>
    <definedName name="钢绞线GJ_35" localSheetId="0">[2]附表2材料价格表!#REF!</definedName>
    <definedName name="钢绞线GJ_35" localSheetId="1">[2]附表2材料价格表!#REF!</definedName>
    <definedName name="钢绞线GJ_35" localSheetId="3">[2]附表2材料价格表!#REF!</definedName>
    <definedName name="钢绞线GJ_35">[3]附表2材料价格表!#REF!</definedName>
    <definedName name="钢绞线GJ_35kg" localSheetId="0">[2]附表2材料价格表!#REF!</definedName>
    <definedName name="钢绞线GJ_35kg" localSheetId="1">[2]附表2材料价格表!#REF!</definedName>
    <definedName name="钢绞线GJ_35kg" localSheetId="3">[2]附表2材料价格表!#REF!</definedName>
    <definedName name="钢绞线GJ_35kg">[3]附表2材料价格表!#REF!</definedName>
    <definedName name="钢筋" localSheetId="0">#REF!</definedName>
    <definedName name="钢筋" localSheetId="1">#REF!</definedName>
    <definedName name="钢筋" localSheetId="3">#REF!</definedName>
    <definedName name="钢筋">#REF!</definedName>
    <definedName name="钢筋1">[54]材料调差!$L$5</definedName>
    <definedName name="钢筋10以内" localSheetId="0">[2]附表2材料价格表!#REF!</definedName>
    <definedName name="钢筋10以内" localSheetId="1">[2]附表2材料价格表!#REF!</definedName>
    <definedName name="钢筋10以内" localSheetId="3">[2]附表2材料价格表!#REF!</definedName>
    <definedName name="钢筋10以内">[3]附表2材料价格表!#REF!</definedName>
    <definedName name="钢筋10以外" localSheetId="0">[2]附表2材料价格表!#REF!</definedName>
    <definedName name="钢筋10以外" localSheetId="1">[2]附表2材料价格表!#REF!</definedName>
    <definedName name="钢筋10以外" localSheetId="3">[2]附表2材料价格表!#REF!</definedName>
    <definedName name="钢筋10以外">[3]附表2材料价格表!#REF!</definedName>
    <definedName name="钢筋φ12" localSheetId="0">[2]附表2材料价格表!#REF!</definedName>
    <definedName name="钢筋φ12" localSheetId="1">[2]附表2材料价格表!#REF!</definedName>
    <definedName name="钢筋φ12" localSheetId="3">[2]附表2材料价格表!#REF!</definedName>
    <definedName name="钢筋φ12">[3]附表2材料价格表!#REF!</definedName>
    <definedName name="钢筋φ16" localSheetId="0">[2]附表2材料价格表!#REF!</definedName>
    <definedName name="钢筋φ16" localSheetId="1">[2]附表2材料价格表!#REF!</definedName>
    <definedName name="钢筋φ16" localSheetId="3">[2]附表2材料价格表!#REF!</definedName>
    <definedName name="钢筋φ16">[3]附表2材料价格表!#REF!</definedName>
    <definedName name="钢筋φ8" localSheetId="0">[2]附表2材料价格表!#REF!</definedName>
    <definedName name="钢筋φ8" localSheetId="1">[2]附表2材料价格表!#REF!</definedName>
    <definedName name="钢筋φ8" localSheetId="3">[2]附表2材料价格表!#REF!</definedName>
    <definedName name="钢筋φ8">[3]附表2材料价格表!#REF!</definedName>
    <definedName name="钢筋调直机14kw" localSheetId="0">#REF!</definedName>
    <definedName name="钢筋调直机14kw" localSheetId="1">#REF!</definedName>
    <definedName name="钢筋调直机14kw" localSheetId="3">#REF!</definedName>
    <definedName name="钢筋调直机14kw">#REF!</definedName>
    <definedName name="钢筋切断机10kw" localSheetId="0">#REF!</definedName>
    <definedName name="钢筋切断机10kw" localSheetId="1">#REF!</definedName>
    <definedName name="钢筋切断机10kw" localSheetId="3">#REF!</definedName>
    <definedName name="钢筋切断机10kw">#REF!</definedName>
    <definedName name="钢筋切断机20kw" localSheetId="0">[2]附表3机械台班!#REF!</definedName>
    <definedName name="钢筋切断机20kw" localSheetId="1">[2]附表3机械台班!#REF!</definedName>
    <definedName name="钢筋切断机20kw" localSheetId="3">[2]附表3机械台班!#REF!</definedName>
    <definedName name="钢筋切断机20kw">[3]附表3机械台班!#REF!</definedName>
    <definedName name="钢筋砼C20管" localSheetId="0">[2]附表2材料价格表!#REF!</definedName>
    <definedName name="钢筋砼C20管" localSheetId="1">[2]附表2材料价格表!#REF!</definedName>
    <definedName name="钢筋砼C20管" localSheetId="3">[2]附表2材料价格表!#REF!</definedName>
    <definedName name="钢筋砼C20管">[3]附表2材料价格表!#REF!</definedName>
    <definedName name="钢筋砼C20管_DN600" localSheetId="0">[2]附表2材料价格表!#REF!</definedName>
    <definedName name="钢筋砼C20管_DN600" localSheetId="1">[2]附表2材料价格表!#REF!</definedName>
    <definedName name="钢筋砼C20管_DN600" localSheetId="3">[2]附表2材料价格表!#REF!</definedName>
    <definedName name="钢筋砼C20管_DN600">[3]附表2材料价格表!#REF!</definedName>
    <definedName name="钢筋砼管C25Φ1000" localSheetId="0">[48]附表2材料价格计算表!$D$43</definedName>
    <definedName name="钢筋砼管C25Φ1000" localSheetId="1">[48]附表2材料价格计算表!$D$43</definedName>
    <definedName name="钢筋砼管C25Φ1000" localSheetId="3">[48]附表2材料价格计算表!$D$43</definedName>
    <definedName name="钢筋砼管C25Φ1000">[46]材价汇!$D$43</definedName>
    <definedName name="钢筋砼管C25Φ400">[46]材价汇!$D$40</definedName>
    <definedName name="钢筋砼管C25Φ500">[46]材价汇!$D$41</definedName>
    <definedName name="钢筋砼管C25Φ600" localSheetId="0">[22]附表2材料价格计算表!#REF!</definedName>
    <definedName name="钢筋砼管C25Φ600" localSheetId="1">[22]附表2材料价格计算表!#REF!</definedName>
    <definedName name="钢筋砼管C25Φ600" localSheetId="3">[22]附表2材料价格计算表!#REF!</definedName>
    <definedName name="钢筋砼管C25Φ600">[23]附表2材料价格计算表!#REF!</definedName>
    <definedName name="钢筋砼管C25Φ800">[46]材价汇!$D$42</definedName>
    <definedName name="钢筋弯曲机40mm" localSheetId="0">#REF!</definedName>
    <definedName name="钢筋弯曲机40mm" localSheetId="1">#REF!</definedName>
    <definedName name="钢筋弯曲机40mm" localSheetId="3">#REF!</definedName>
    <definedName name="钢筋弯曲机40mm">#REF!</definedName>
    <definedName name="钢筋弯曲机φ6_40" localSheetId="0">[2]附表3机械台班!#REF!</definedName>
    <definedName name="钢筋弯曲机φ6_40" localSheetId="1">[2]附表3机械台班!#REF!</definedName>
    <definedName name="钢筋弯曲机φ6_40" localSheetId="3">[2]附表3机械台班!#REF!</definedName>
    <definedName name="钢筋弯曲机φ6_40">[3]附表3机械台班!#REF!</definedName>
    <definedName name="钢模板" localSheetId="0">[2]附表2材料价格表!#REF!</definedName>
    <definedName name="钢模板" localSheetId="1">[2]附表2材料价格表!#REF!</definedName>
    <definedName name="钢模板" localSheetId="3">[2]附表2材料价格表!#REF!</definedName>
    <definedName name="钢模板">[3]附表2材料价格表!#REF!</definedName>
    <definedName name="钢芯铝绞线LGJ_50_8" localSheetId="0">[2]附表2材料价格表!#REF!</definedName>
    <definedName name="钢芯铝绞线LGJ_50_8" localSheetId="1">[2]附表2材料价格表!#REF!</definedName>
    <definedName name="钢芯铝绞线LGJ_50_8" localSheetId="3">[2]附表2材料价格表!#REF!</definedName>
    <definedName name="钢芯铝绞线LGJ_50_8">[3]附表2材料价格表!#REF!</definedName>
    <definedName name="高">#N/A</definedName>
    <definedName name="给水栓" localSheetId="0">[2]附表2材料价格表!#REF!</definedName>
    <definedName name="给水栓" localSheetId="1">[2]附表2材料价格表!#REF!</definedName>
    <definedName name="给水栓" localSheetId="3">[2]附表2材料价格表!#REF!</definedName>
    <definedName name="给水栓">[3]附表2材料价格表!#REF!</definedName>
    <definedName name="给水栓三通Dg160×60" localSheetId="0">[2]附表2材料价格表!#REF!</definedName>
    <definedName name="给水栓三通Dg160×60" localSheetId="1">[2]附表2材料价格表!#REF!</definedName>
    <definedName name="给水栓三通Dg160×60" localSheetId="3">[2]附表2材料价格表!#REF!</definedName>
    <definedName name="给水栓三通Dg160×60">[3]附表2材料价格表!#REF!</definedName>
    <definedName name="给水栓三通Dg180×60" localSheetId="0">[2]附表2材料价格表!#REF!</definedName>
    <definedName name="给水栓三通Dg180×60" localSheetId="1">[2]附表2材料价格表!#REF!</definedName>
    <definedName name="给水栓三通Dg180×60" localSheetId="3">[2]附表2材料价格表!#REF!</definedName>
    <definedName name="给水栓三通Dg180×60">[3]附表2材料价格表!#REF!</definedName>
    <definedName name="给水栓三通Dg90×60" localSheetId="0">[2]附表2材料价格表!#REF!</definedName>
    <definedName name="给水栓三通Dg90×60" localSheetId="1">[2]附表2材料价格表!#REF!</definedName>
    <definedName name="给水栓三通Dg90×60" localSheetId="3">[2]附表2材料价格表!#REF!</definedName>
    <definedName name="给水栓三通Dg90×60">[3]附表2材料价格表!#REF!</definedName>
    <definedName name="工" localSheetId="0">#REF!</definedName>
    <definedName name="工" localSheetId="1">#REF!</definedName>
    <definedName name="工" localSheetId="3">#REF!</definedName>
    <definedName name="工">#REF!</definedName>
    <definedName name="工100002" localSheetId="0">[5]附表4单价!#REF!</definedName>
    <definedName name="工100002" localSheetId="1">[5]附表4单价!#REF!</definedName>
    <definedName name="工100002" localSheetId="3">[5]附表4单价!#REF!</definedName>
    <definedName name="工100002">[6]附表4单价!#REF!</definedName>
    <definedName name="工10017" localSheetId="0">[22]附表4直接工程费单价表!#REF!</definedName>
    <definedName name="工10017" localSheetId="1">[22]附表4直接工程费单价表!#REF!</definedName>
    <definedName name="工10017" localSheetId="3">[22]附表4直接工程费单价表!#REF!</definedName>
    <definedName name="工10017">[23]附表4直接工程费单价表!#REF!</definedName>
    <definedName name="工10020" localSheetId="0">[22]附表4直接工程费单价表!$F$15</definedName>
    <definedName name="工10020" localSheetId="1">[22]附表4直接工程费单价表!$F$15</definedName>
    <definedName name="工10020" localSheetId="3">[22]附表4直接工程费单价表!$F$15</definedName>
    <definedName name="工10020">[6]附表4单价!$F$60</definedName>
    <definedName name="工10029" localSheetId="0">[22]附表4直接工程费单价表!$F$29</definedName>
    <definedName name="工10029" localSheetId="1">[22]附表4直接工程费单价表!$F$29</definedName>
    <definedName name="工10029" localSheetId="3">[22]附表4直接工程费单价表!$F$29</definedName>
    <definedName name="工10029">[6]附表4单价!$F$74</definedName>
    <definedName name="工10042" localSheetId="0">[22]附表4直接工程费单价表!#REF!</definedName>
    <definedName name="工10042" localSheetId="1">[22]附表4直接工程费单价表!#REF!</definedName>
    <definedName name="工10042" localSheetId="3">[22]附表4直接工程费单价表!#REF!</definedName>
    <definedName name="工10042">[23]附表4直接工程费单价表!#REF!</definedName>
    <definedName name="工10043" localSheetId="0">[22]附表4直接工程费单价表!#REF!</definedName>
    <definedName name="工10043" localSheetId="1">[22]附表4直接工程费单价表!#REF!</definedName>
    <definedName name="工10043" localSheetId="3">[22]附表4直接工程费单价表!#REF!</definedName>
    <definedName name="工10043">[23]附表4直接工程费单价表!#REF!</definedName>
    <definedName name="工10203" localSheetId="0">[22]附表4直接工程费单价表!$F$46</definedName>
    <definedName name="工10203" localSheetId="1">[22]附表4直接工程费单价表!$F$46</definedName>
    <definedName name="工10203" localSheetId="3">[22]附表4直接工程费单价表!$F$46</definedName>
    <definedName name="工10203">[23]附表4直接工程费单价表!$F$46</definedName>
    <definedName name="工10269" localSheetId="0">[22]附表4直接工程费单价表!#REF!</definedName>
    <definedName name="工10269" localSheetId="1">[22]附表4直接工程费单价表!#REF!</definedName>
    <definedName name="工10269" localSheetId="3">[22]附表4直接工程费单价表!#REF!</definedName>
    <definedName name="工10269">[23]附表4直接工程费单价表!#REF!</definedName>
    <definedName name="工10302" localSheetId="0">[5]附表4单价!$F$110</definedName>
    <definedName name="工10302" localSheetId="1">[5]附表4单价!$F$110</definedName>
    <definedName name="工10302" localSheetId="3">[5]附表4单价!$F$110</definedName>
    <definedName name="工10302">[6]附表4单价!$F$110</definedName>
    <definedName name="工10305" localSheetId="0">[5]附表4单价!$F$144</definedName>
    <definedName name="工10305" localSheetId="1">[5]附表4单价!$F$144</definedName>
    <definedName name="工10305" localSheetId="3">[5]附表4单价!$F$144</definedName>
    <definedName name="工10305">[6]附表4单价!$F$144</definedName>
    <definedName name="工10333" localSheetId="0">[22]附表4直接工程费单价表!#REF!</definedName>
    <definedName name="工10333" localSheetId="1">[22]附表4直接工程费单价表!#REF!</definedName>
    <definedName name="工10333" localSheetId="3">[22]附表4直接工程费单价表!#REF!</definedName>
    <definedName name="工10333">[23]附表4直接工程费单价表!#REF!</definedName>
    <definedName name="工10334" localSheetId="0">[22]附表4直接工程费单价表!$F$63</definedName>
    <definedName name="工10334" localSheetId="1">[22]附表4直接工程费单价表!$F$63</definedName>
    <definedName name="工10334" localSheetId="3">[22]附表4直接工程费单价表!$F$63</definedName>
    <definedName name="工10334">[6]附表4单价!$F$196</definedName>
    <definedName name="工10344" localSheetId="0">[22]附表4直接工程费单价表!#REF!</definedName>
    <definedName name="工10344" localSheetId="1">[22]附表4直接工程费单价表!#REF!</definedName>
    <definedName name="工10344" localSheetId="3">[22]附表4直接工程费单价表!#REF!</definedName>
    <definedName name="工10344">[23]附表4直接工程费单价表!#REF!</definedName>
    <definedName name="工10345" localSheetId="0">[22]附表4直接工程费单价表!$F$83</definedName>
    <definedName name="工10345" localSheetId="1">[22]附表4直接工程费单价表!$F$83</definedName>
    <definedName name="工10345" localSheetId="3">[22]附表4直接工程费单价表!$F$83</definedName>
    <definedName name="工10345">[23]附表4直接工程费单价表!$F$83</definedName>
    <definedName name="工10364" localSheetId="0">[5]附表4单价!$F$256</definedName>
    <definedName name="工10364" localSheetId="1">[5]附表4单价!$F$256</definedName>
    <definedName name="工10364" localSheetId="3">[5]附表4单价!$F$256</definedName>
    <definedName name="工10364">[6]附表4单价!$F$256</definedName>
    <definedName name="工30003" localSheetId="0">[22]附表4直接工程费单价表!$F$100</definedName>
    <definedName name="工30003" localSheetId="1">[22]附表4直接工程费单价表!$F$100</definedName>
    <definedName name="工30003" localSheetId="3">[22]附表4直接工程费单价表!$F$100</definedName>
    <definedName name="工30003">[23]附表4直接工程费单价表!$F$100</definedName>
    <definedName name="工30017" localSheetId="0">[22]附表4直接工程费单价表!$F$118</definedName>
    <definedName name="工30017" localSheetId="1">[22]附表4直接工程费单价表!$F$118</definedName>
    <definedName name="工30017" localSheetId="3">[22]附表4直接工程费单价表!$F$118</definedName>
    <definedName name="工30017">[6]附表4单价!$F$337</definedName>
    <definedName name="工30018" localSheetId="0">[22]附表4直接工程费单价表!$F$136</definedName>
    <definedName name="工30018" localSheetId="1">[22]附表4直接工程费单价表!$F$136</definedName>
    <definedName name="工30018" localSheetId="3">[22]附表4直接工程费单价表!$F$136</definedName>
    <definedName name="工30018">[6]附表4单价!$F$359</definedName>
    <definedName name="工30019" localSheetId="0">[22]附表4直接工程费单价表!$F$154</definedName>
    <definedName name="工30019" localSheetId="1">[22]附表4直接工程费单价表!$F$154</definedName>
    <definedName name="工30019" localSheetId="3">[22]附表4直接工程费单价表!$F$154</definedName>
    <definedName name="工30019">[6]附表4单价!$F$379</definedName>
    <definedName name="工30019b" localSheetId="0">[22]附表4直接工程费单价表!$F$172</definedName>
    <definedName name="工30019b" localSheetId="1">[22]附表4直接工程费单价表!$F$172</definedName>
    <definedName name="工30019b" localSheetId="3">[22]附表4直接工程费单价表!$F$172</definedName>
    <definedName name="工30019b">[23]附表4直接工程费单价表!$F$172</definedName>
    <definedName name="工30020" localSheetId="0">[22]附表4直接工程费单价表!$F$190</definedName>
    <definedName name="工30020" localSheetId="1">[22]附表4直接工程费单价表!$F$190</definedName>
    <definedName name="工30020" localSheetId="3">[22]附表4直接工程费单价表!$F$190</definedName>
    <definedName name="工30020">[6]附表4单价!$F$400</definedName>
    <definedName name="工30021" localSheetId="0">[22]附表4直接工程费单价表!$F$208</definedName>
    <definedName name="工30021" localSheetId="1">[22]附表4直接工程费单价表!$F$208</definedName>
    <definedName name="工30021" localSheetId="3">[22]附表4直接工程费单价表!$F$208</definedName>
    <definedName name="工30021">[6]附表4单价!$F$421</definedName>
    <definedName name="工30021b" localSheetId="0">[22]附表4直接工程费单价表!$F$226</definedName>
    <definedName name="工30021b" localSheetId="1">[22]附表4直接工程费单价表!$F$226</definedName>
    <definedName name="工30021b" localSheetId="3">[22]附表4直接工程费单价表!$F$226</definedName>
    <definedName name="工30021b">[23]附表4直接工程费单价表!$F$226</definedName>
    <definedName name="工30028" localSheetId="0">[22]附表4直接工程费单价表!#REF!</definedName>
    <definedName name="工30028" localSheetId="1">[22]附表4直接工程费单价表!#REF!</definedName>
    <definedName name="工30028" localSheetId="3">[22]附表4直接工程费单价表!#REF!</definedName>
    <definedName name="工30028">[23]附表4直接工程费单价表!#REF!</definedName>
    <definedName name="工30058" localSheetId="0">[22]附表4直接工程费单价表!$F$244</definedName>
    <definedName name="工30058" localSheetId="1">[22]附表4直接工程费单价表!$F$244</definedName>
    <definedName name="工30058" localSheetId="3">[22]附表4直接工程费单价表!$F$244</definedName>
    <definedName name="工30058">[6]附表4单价!$F$730</definedName>
    <definedName name="工30064" localSheetId="0">[22]附表4直接工程费单价表!#REF!</definedName>
    <definedName name="工30064" localSheetId="1">[22]附表4直接工程费单价表!#REF!</definedName>
    <definedName name="工30064" localSheetId="3">[22]附表4直接工程费单价表!#REF!</definedName>
    <definedName name="工30064">[23]附表4直接工程费单价表!#REF!</definedName>
    <definedName name="工30065" localSheetId="0">[22]附表4直接工程费单价表!$F$261</definedName>
    <definedName name="工30065" localSheetId="1">[22]附表4直接工程费单价表!$F$261</definedName>
    <definedName name="工30065" localSheetId="3">[22]附表4直接工程费单价表!$F$261</definedName>
    <definedName name="工30065">[6]附表4单价!$F$1560</definedName>
    <definedName name="工30066" localSheetId="0">[22]附表4直接工程费单价表!$F$278</definedName>
    <definedName name="工30066" localSheetId="1">[22]附表4直接工程费单价表!$F$278</definedName>
    <definedName name="工30066" localSheetId="3">[22]附表4直接工程费单价表!$F$278</definedName>
    <definedName name="工30066">[23]附表4直接工程费单价表!$F$278</definedName>
    <definedName name="工40004" localSheetId="0">[22]附表4直接工程费单价表!#REF!</definedName>
    <definedName name="工40004" localSheetId="1">[22]附表4直接工程费单价表!#REF!</definedName>
    <definedName name="工40004" localSheetId="3">[22]附表4直接工程费单价表!#REF!</definedName>
    <definedName name="工40004">[23]附表4直接工程费单价表!#REF!</definedName>
    <definedName name="工40006" localSheetId="0">[22]附表4直接工程费单价表!$F$311</definedName>
    <definedName name="工40006" localSheetId="1">[22]附表4直接工程费单价表!$F$311</definedName>
    <definedName name="工40006" localSheetId="3">[22]附表4直接工程费单价表!$F$311</definedName>
    <definedName name="工40006">[23]附表4直接工程费单价表!$F$311</definedName>
    <definedName name="工40006b" localSheetId="0">[22]附表4直接工程费单价表!#REF!</definedName>
    <definedName name="工40006b" localSheetId="1">[22]附表4直接工程费单价表!#REF!</definedName>
    <definedName name="工40006b" localSheetId="3">[22]附表4直接工程费单价表!#REF!</definedName>
    <definedName name="工40006b">[23]附表4直接工程费单价表!#REF!</definedName>
    <definedName name="工40006d" localSheetId="0">[5]附表4单价!$F$492</definedName>
    <definedName name="工40006d" localSheetId="1">[5]附表4单价!$F$492</definedName>
    <definedName name="工40006d" localSheetId="3">[5]附表4单价!$F$492</definedName>
    <definedName name="工40006d">[6]附表4单价!$F$492</definedName>
    <definedName name="工40006细石" localSheetId="0">[22]附表4直接工程费单价表!#REF!</definedName>
    <definedName name="工40006细石" localSheetId="1">[22]附表4直接工程费单价表!#REF!</definedName>
    <definedName name="工40006细石" localSheetId="3">[22]附表4直接工程费单价表!#REF!</definedName>
    <definedName name="工40006细石">[23]附表4直接工程费单价表!#REF!</definedName>
    <definedName name="工40023b" localSheetId="0">[5]附表4单价!$F$607</definedName>
    <definedName name="工40023b" localSheetId="1">[5]附表4单价!$F$607</definedName>
    <definedName name="工40023b" localSheetId="3">[5]附表4单价!$F$607</definedName>
    <definedName name="工40023b">[6]附表4单价!$F$607</definedName>
    <definedName name="工40030" localSheetId="0">[22]附表4直接工程费单价表!#REF!</definedName>
    <definedName name="工40030" localSheetId="1">[22]附表4直接工程费单价表!#REF!</definedName>
    <definedName name="工40030" localSheetId="3">[22]附表4直接工程费单价表!#REF!</definedName>
    <definedName name="工40030">[23]附表4直接工程费单价表!#REF!</definedName>
    <definedName name="工40031a" localSheetId="0">[22]附表4直接工程费单价表!#REF!</definedName>
    <definedName name="工40031a" localSheetId="1">[22]附表4直接工程费单价表!#REF!</definedName>
    <definedName name="工40031a" localSheetId="3">[22]附表4直接工程费单价表!#REF!</definedName>
    <definedName name="工40031a">[23]附表4直接工程费单价表!#REF!</definedName>
    <definedName name="工40041a" localSheetId="0">[22]附表4直接工程费单价表!$F$408</definedName>
    <definedName name="工40041a" localSheetId="1">[22]附表4直接工程费单价表!$F$408</definedName>
    <definedName name="工40041a" localSheetId="3">[22]附表4直接工程费单价表!$F$408</definedName>
    <definedName name="工40041a">[23]附表4直接工程费单价表!$F$408</definedName>
    <definedName name="工40041b" localSheetId="0">[22]附表4直接工程费单价表!#REF!</definedName>
    <definedName name="工40041b" localSheetId="1">[22]附表4直接工程费单价表!#REF!</definedName>
    <definedName name="工40041b" localSheetId="3">[22]附表4直接工程费单价表!#REF!</definedName>
    <definedName name="工40041b">[23]附表4直接工程费单价表!#REF!</definedName>
    <definedName name="工40056" localSheetId="0">[22]附表4直接工程费单价表!#REF!</definedName>
    <definedName name="工40056" localSheetId="1">[22]附表4直接工程费单价表!#REF!</definedName>
    <definedName name="工40056" localSheetId="3">[22]附表4直接工程费单价表!#REF!</definedName>
    <definedName name="工40056">[6]附表4单价!#REF!</definedName>
    <definedName name="工40056a" localSheetId="0">[5]附表4单价!#REF!</definedName>
    <definedName name="工40056a" localSheetId="1">[5]附表4单价!#REF!</definedName>
    <definedName name="工40056a" localSheetId="3">[5]附表4单价!#REF!</definedName>
    <definedName name="工40056a">[6]附表4单价!#REF!</definedName>
    <definedName name="工40066" localSheetId="0">[5]附表4单价!$F$776</definedName>
    <definedName name="工40066" localSheetId="1">[5]附表4单价!$F$776</definedName>
    <definedName name="工40066" localSheetId="3">[5]附表4单价!$F$776</definedName>
    <definedName name="工40066">[6]附表4单价!$F$776</definedName>
    <definedName name="工40073" localSheetId="0">[22]附表4直接工程费单价表!#REF!</definedName>
    <definedName name="工40073" localSheetId="1">[22]附表4直接工程费单价表!#REF!</definedName>
    <definedName name="工40073" localSheetId="3">[22]附表4直接工程费单价表!#REF!</definedName>
    <definedName name="工40073">[23]附表4直接工程费单价表!#REF!</definedName>
    <definedName name="工40076" localSheetId="0">[22]附表4直接工程费单价表!#REF!</definedName>
    <definedName name="工40076" localSheetId="1">[22]附表4直接工程费单价表!#REF!</definedName>
    <definedName name="工40076" localSheetId="3">[22]附表4直接工程费单价表!#REF!</definedName>
    <definedName name="工40076">[23]附表4直接工程费单价表!#REF!</definedName>
    <definedName name="工40076d" localSheetId="0">[5]附表4单价!$F$842</definedName>
    <definedName name="工40076d" localSheetId="1">[5]附表4单价!$F$842</definedName>
    <definedName name="工40076d" localSheetId="3">[5]附表4单价!$F$842</definedName>
    <definedName name="工40076d">[6]附表4单价!$F$842</definedName>
    <definedName name="工40077" localSheetId="0">[22]附表4直接工程费单价表!#REF!</definedName>
    <definedName name="工40077" localSheetId="1">[22]附表4直接工程费单价表!#REF!</definedName>
    <definedName name="工40077" localSheetId="3">[22]附表4直接工程费单价表!#REF!</definedName>
    <definedName name="工40077">[23]附表4直接工程费单价表!#REF!</definedName>
    <definedName name="工40079" localSheetId="0">[22]附表4直接工程费单价表!$F$565</definedName>
    <definedName name="工40079" localSheetId="1">[22]附表4直接工程费单价表!$F$565</definedName>
    <definedName name="工40079" localSheetId="3">[22]附表4直接工程费单价表!$F$565</definedName>
    <definedName name="工40079">[23]附表4直接工程费单价表!$F$565</definedName>
    <definedName name="工40115" localSheetId="0">[5]附表4单价!$F$989</definedName>
    <definedName name="工40115" localSheetId="1">[5]附表4单价!$F$989</definedName>
    <definedName name="工40115" localSheetId="3">[5]附表4单价!$F$989</definedName>
    <definedName name="工40115">[6]附表4单价!$F$989</definedName>
    <definedName name="工40116" localSheetId="0">[22]附表4直接工程费单价表!$F$629</definedName>
    <definedName name="工40116" localSheetId="1">[22]附表4直接工程费单价表!$F$629</definedName>
    <definedName name="工40116" localSheetId="3">[22]附表4直接工程费单价表!$F$629</definedName>
    <definedName name="工40116">[23]附表4直接工程费单价表!$F$629</definedName>
    <definedName name="工40123" localSheetId="0">[5]附表4单价!$F$1012</definedName>
    <definedName name="工40123" localSheetId="1">[5]附表4单价!$F$1012</definedName>
    <definedName name="工40123" localSheetId="3">[5]附表4单价!$F$1012</definedName>
    <definedName name="工40123">[6]附表4单价!$F$1012</definedName>
    <definedName name="工40124" localSheetId="0">[5]附表4单价!$F$1040</definedName>
    <definedName name="工40124" localSheetId="1">[5]附表4单价!$F$1040</definedName>
    <definedName name="工40124" localSheetId="3">[5]附表4单价!$F$1040</definedName>
    <definedName name="工40124">[6]附表4单价!$F$1040</definedName>
    <definedName name="工40136" localSheetId="0">[5]附表4单价!$F$1096</definedName>
    <definedName name="工40136" localSheetId="1">[5]附表4单价!$F$1096</definedName>
    <definedName name="工40136" localSheetId="3">[5]附表4单价!$F$1096</definedName>
    <definedName name="工40136">[6]附表4单价!$F$1096</definedName>
    <definedName name="工40139" localSheetId="0">[5]附表4单价!$F$1129</definedName>
    <definedName name="工40139" localSheetId="1">[5]附表4单价!$F$1129</definedName>
    <definedName name="工40139" localSheetId="3">[5]附表4单价!$F$1129</definedName>
    <definedName name="工40139">[6]附表4单价!$F$1129</definedName>
    <definedName name="工40159" localSheetId="0">[5]附表4单价!$F$1174</definedName>
    <definedName name="工40159" localSheetId="1">[5]附表4单价!$F$1174</definedName>
    <definedName name="工40159" localSheetId="3">[5]附表4单价!$F$1174</definedName>
    <definedName name="工40159">[6]附表4单价!$F$1174</definedName>
    <definedName name="工40172" localSheetId="0">[5]附表4单价!#REF!</definedName>
    <definedName name="工40172" localSheetId="1">[5]附表4单价!#REF!</definedName>
    <definedName name="工40172" localSheetId="3">[5]附表4单价!#REF!</definedName>
    <definedName name="工40172">[6]附表4单价!#REF!</definedName>
    <definedName name="工40190" localSheetId="0">[22]附表4直接工程费单价表!$F$816</definedName>
    <definedName name="工40190" localSheetId="1">[22]附表4直接工程费单价表!$F$816</definedName>
    <definedName name="工40190" localSheetId="3">[22]附表4直接工程费单价表!$F$816</definedName>
    <definedName name="工40190">[6]附表4单价!#REF!</definedName>
    <definedName name="工40192" localSheetId="0">[22]附表4直接工程费单价表!#REF!</definedName>
    <definedName name="工40192" localSheetId="1">[22]附表4直接工程费单价表!#REF!</definedName>
    <definedName name="工40192" localSheetId="3">[22]附表4直接工程费单价表!#REF!</definedName>
    <definedName name="工40192">[23]附表4直接工程费单价表!#REF!</definedName>
    <definedName name="工40199" localSheetId="0">[5]附表4单价!#REF!</definedName>
    <definedName name="工40199" localSheetId="1">[5]附表4单价!#REF!</definedName>
    <definedName name="工40199" localSheetId="3">[5]附表4单价!#REF!</definedName>
    <definedName name="工40199">[6]附表4单价!#REF!</definedName>
    <definedName name="工40203" localSheetId="0">[22]附表4直接工程费单价表!#REF!</definedName>
    <definedName name="工40203" localSheetId="1">[22]附表4直接工程费单价表!#REF!</definedName>
    <definedName name="工40203" localSheetId="3">[22]附表4直接工程费单价表!#REF!</definedName>
    <definedName name="工40203">[23]附表4直接工程费单价表!#REF!</definedName>
    <definedName name="工40211" localSheetId="0">[22]附表4直接工程费单价表!$F$853</definedName>
    <definedName name="工40211" localSheetId="1">[22]附表4直接工程费单价表!$F$853</definedName>
    <definedName name="工40211" localSheetId="3">[22]附表4直接工程费单价表!$F$853</definedName>
    <definedName name="工40211">[23]附表4直接工程费单价表!$F$853</definedName>
    <definedName name="工40211补" localSheetId="0">[5]附表4单价!#REF!</definedName>
    <definedName name="工40211补" localSheetId="1">[5]附表4单价!#REF!</definedName>
    <definedName name="工40211补" localSheetId="3">[5]附表4单价!#REF!</definedName>
    <definedName name="工40211补">[6]附表4单价!#REF!</definedName>
    <definedName name="工40215" localSheetId="0">[22]附表4直接工程费单价表!$F$900</definedName>
    <definedName name="工40215" localSheetId="1">[22]附表4直接工程费单价表!$F$900</definedName>
    <definedName name="工40215" localSheetId="3">[22]附表4直接工程费单价表!$F$900</definedName>
    <definedName name="工40215">[23]附表4直接工程费单价表!$F$900</definedName>
    <definedName name="工40215补" localSheetId="0">[5]附表4单价!$F$1222</definedName>
    <definedName name="工40215补" localSheetId="1">[5]附表4单价!$F$1222</definedName>
    <definedName name="工40215补" localSheetId="3">[5]附表4单价!$F$1222</definedName>
    <definedName name="工40215补">[6]附表4单价!$F$1222</definedName>
    <definedName name="工40216" localSheetId="0">[5]附表4单价!$F$2138</definedName>
    <definedName name="工40216" localSheetId="1">[5]附表4单价!$F$2138</definedName>
    <definedName name="工40216" localSheetId="3">[5]附表4单价!$F$2138</definedName>
    <definedName name="工40216">[6]附表4单价!$F$2138</definedName>
    <definedName name="工40218" localSheetId="0">[5]附表4单价!$F$2192</definedName>
    <definedName name="工40218" localSheetId="1">[5]附表4单价!$F$2192</definedName>
    <definedName name="工40218" localSheetId="3">[5]附表4单价!$F$2192</definedName>
    <definedName name="工40218">[6]附表4单价!$F$2192</definedName>
    <definedName name="工40220" localSheetId="0">[5]附表4单价!$F$2220</definedName>
    <definedName name="工40220" localSheetId="1">[5]附表4单价!$F$2220</definedName>
    <definedName name="工40220" localSheetId="3">[5]附表4单价!$F$2220</definedName>
    <definedName name="工40220">[6]附表4单价!$F$2220</definedName>
    <definedName name="工40226" localSheetId="0">[5]附表4单价!$F$2240</definedName>
    <definedName name="工40226" localSheetId="1">[5]附表4单价!$F$2240</definedName>
    <definedName name="工40226" localSheetId="3">[5]附表4单价!$F$2240</definedName>
    <definedName name="工40226">[6]附表4单价!$F$2240</definedName>
    <definedName name="工40231" localSheetId="0">[5]附表4单价!$F$2291</definedName>
    <definedName name="工40231" localSheetId="1">[5]附表4单价!$F$2291</definedName>
    <definedName name="工40231" localSheetId="3">[5]附表4单价!$F$2291</definedName>
    <definedName name="工40231">[6]附表4单价!$F$2291</definedName>
    <definedName name="工40233" localSheetId="0">[5]附表4单价!$F$2337</definedName>
    <definedName name="工40233" localSheetId="1">[5]附表4单价!$F$2337</definedName>
    <definedName name="工40233" localSheetId="3">[5]附表4单价!$F$2337</definedName>
    <definedName name="工40233">[6]附表4单价!$F$2337</definedName>
    <definedName name="工40235" localSheetId="0">[5]附表4单价!$F$2360</definedName>
    <definedName name="工40235" localSheetId="1">[5]附表4单价!$F$2360</definedName>
    <definedName name="工40235" localSheetId="3">[5]附表4单价!$F$2360</definedName>
    <definedName name="工40235">[6]附表4单价!$F$2360</definedName>
    <definedName name="工50060" localSheetId="0">[5]附表4单价!#REF!</definedName>
    <definedName name="工50060" localSheetId="1">[5]附表4单价!#REF!</definedName>
    <definedName name="工50060" localSheetId="3">[5]附表4单价!#REF!</definedName>
    <definedName name="工50060">[6]附表4单价!#REF!</definedName>
    <definedName name="工50061" localSheetId="0">[5]附表4单价!#REF!</definedName>
    <definedName name="工50061" localSheetId="1">[5]附表4单价!#REF!</definedName>
    <definedName name="工50061" localSheetId="3">[5]附表4单价!#REF!</definedName>
    <definedName name="工50061">[6]附表4单价!#REF!</definedName>
    <definedName name="工50062" localSheetId="0">[5]附表4单价!#REF!</definedName>
    <definedName name="工50062" localSheetId="1">[5]附表4单价!#REF!</definedName>
    <definedName name="工50062" localSheetId="3">[5]附表4单价!#REF!</definedName>
    <definedName name="工50062">[6]附表4单价!#REF!</definedName>
    <definedName name="工50064" localSheetId="0">[22]附表4直接工程费单价表!#REF!</definedName>
    <definedName name="工50064" localSheetId="1">[22]附表4直接工程费单价表!#REF!</definedName>
    <definedName name="工50064" localSheetId="3">[22]附表4直接工程费单价表!#REF!</definedName>
    <definedName name="工50064">[23]附表4直接工程费单价表!#REF!</definedName>
    <definedName name="工50067" localSheetId="0">[22]附表4直接工程费单价表!#REF!</definedName>
    <definedName name="工50067" localSheetId="1">[22]附表4直接工程费单价表!#REF!</definedName>
    <definedName name="工50067" localSheetId="3">[22]附表4直接工程费单价表!#REF!</definedName>
    <definedName name="工50067">[23]附表4直接工程费单价表!#REF!</definedName>
    <definedName name="工50079改1" localSheetId="0">[5]附表4单价!#REF!</definedName>
    <definedName name="工50079改1" localSheetId="1">[5]附表4单价!#REF!</definedName>
    <definedName name="工50079改1" localSheetId="3">[5]附表4单价!#REF!</definedName>
    <definedName name="工50079改1">[6]附表4单价!#REF!</definedName>
    <definedName name="工50079改2" localSheetId="0">[5]附表4单价!#REF!</definedName>
    <definedName name="工50079改2" localSheetId="1">[5]附表4单价!#REF!</definedName>
    <definedName name="工50079改2" localSheetId="3">[5]附表4单价!#REF!</definedName>
    <definedName name="工50079改2">[6]附表4单价!#REF!</definedName>
    <definedName name="工50079改3" localSheetId="0">[5]附表4单价!#REF!</definedName>
    <definedName name="工50079改3" localSheetId="1">[5]附表4单价!#REF!</definedName>
    <definedName name="工50079改3" localSheetId="3">[5]附表4单价!#REF!</definedName>
    <definedName name="工50079改3">[6]附表4单价!#REF!</definedName>
    <definedName name="工50079改4" localSheetId="0">[5]附表4单价!#REF!</definedName>
    <definedName name="工50079改4" localSheetId="1">[5]附表4单价!#REF!</definedName>
    <definedName name="工50079改4" localSheetId="3">[5]附表4单价!#REF!</definedName>
    <definedName name="工50079改4">[6]附表4单价!#REF!</definedName>
    <definedName name="工50079改5" localSheetId="0">[5]附表4单价!#REF!</definedName>
    <definedName name="工50079改5" localSheetId="1">[5]附表4单价!#REF!</definedName>
    <definedName name="工50079改5" localSheetId="3">[5]附表4单价!#REF!</definedName>
    <definedName name="工50079改5">[6]附表4单价!#REF!</definedName>
    <definedName name="工50079改6" localSheetId="0">[5]附表4单价!#REF!</definedName>
    <definedName name="工50079改6" localSheetId="1">[5]附表4单价!#REF!</definedName>
    <definedName name="工50079改6" localSheetId="3">[5]附表4单价!#REF!</definedName>
    <definedName name="工50079改6">[6]附表4单价!#REF!</definedName>
    <definedName name="工50079改7" localSheetId="0">[5]附表4单价!#REF!</definedName>
    <definedName name="工50079改7" localSheetId="1">[5]附表4单价!#REF!</definedName>
    <definedName name="工50079改7" localSheetId="3">[5]附表4单价!#REF!</definedName>
    <definedName name="工50079改7">[6]附表4单价!#REF!</definedName>
    <definedName name="工50079改8" localSheetId="0">[5]附表4单价!#REF!</definedName>
    <definedName name="工50079改8" localSheetId="1">[5]附表4单价!#REF!</definedName>
    <definedName name="工50079改8" localSheetId="3">[5]附表4单价!#REF!</definedName>
    <definedName name="工50079改8">[6]附表4单价!#REF!</definedName>
    <definedName name="工50079改9" localSheetId="0">[5]附表4单价!#REF!</definedName>
    <definedName name="工50079改9" localSheetId="1">[5]附表4单价!#REF!</definedName>
    <definedName name="工50079改9" localSheetId="3">[5]附表4单价!#REF!</definedName>
    <definedName name="工50079改9">[6]附表4单价!#REF!</definedName>
    <definedName name="工50110a" localSheetId="0">[5]附表4单价!#REF!</definedName>
    <definedName name="工50110a" localSheetId="1">[5]附表4单价!#REF!</definedName>
    <definedName name="工50110a" localSheetId="3">[5]附表4单价!#REF!</definedName>
    <definedName name="工50110a">[6]附表4单价!#REF!</definedName>
    <definedName name="工50111" localSheetId="0">[22]附表4直接工程费单价表!$F$952</definedName>
    <definedName name="工50111" localSheetId="1">[22]附表4直接工程费单价表!$F$952</definedName>
    <definedName name="工50111" localSheetId="3">[22]附表4直接工程费单价表!$F$952</definedName>
    <definedName name="工50111">[6]附表4单价!$F$1367</definedName>
    <definedName name="工50112" localSheetId="0">[5]附表4单价!#REF!</definedName>
    <definedName name="工50112" localSheetId="1">[5]附表4单价!#REF!</definedName>
    <definedName name="工50112" localSheetId="3">[5]附表4单价!#REF!</definedName>
    <definedName name="工50112">[6]附表4单价!#REF!</definedName>
    <definedName name="工50113" localSheetId="0">[5]附表4单价!#REF!</definedName>
    <definedName name="工50113" localSheetId="1">[5]附表4单价!#REF!</definedName>
    <definedName name="工50113" localSheetId="3">[5]附表4单价!#REF!</definedName>
    <definedName name="工50113">[6]附表4单价!#REF!</definedName>
    <definedName name="工70001" localSheetId="0">[22]附表4直接工程费单价表!$F$1031</definedName>
    <definedName name="工70001" localSheetId="1">[22]附表4直接工程费单价表!$F$1031</definedName>
    <definedName name="工70001" localSheetId="3">[22]附表4直接工程费单价表!$F$1031</definedName>
    <definedName name="工70001">[6]附表4单价!$F$1502</definedName>
    <definedName name="工70007" localSheetId="0">[22]附表4直接工程费单价表!#REF!</definedName>
    <definedName name="工70007" localSheetId="1">[22]附表4直接工程费单价表!#REF!</definedName>
    <definedName name="工70007" localSheetId="3">[22]附表4直接工程费单价表!#REF!</definedName>
    <definedName name="工70007">[23]附表4直接工程费单价表!#REF!</definedName>
    <definedName name="工70014" localSheetId="0">[22]附表4直接工程费单价表!#REF!</definedName>
    <definedName name="工70014" localSheetId="1">[22]附表4直接工程费单价表!#REF!</definedName>
    <definedName name="工70014" localSheetId="3">[22]附表4直接工程费单价表!#REF!</definedName>
    <definedName name="工70014">[23]附表4直接工程费单价表!#REF!</definedName>
    <definedName name="工70046" localSheetId="0">[5]附表4单价!#REF!</definedName>
    <definedName name="工70046" localSheetId="1">[5]附表4单价!#REF!</definedName>
    <definedName name="工70046" localSheetId="3">[5]附表4单价!#REF!</definedName>
    <definedName name="工70046">[6]附表4单价!#REF!</definedName>
    <definedName name="工70048" localSheetId="0">[5]附表4单价!#REF!</definedName>
    <definedName name="工70048" localSheetId="1">[5]附表4单价!#REF!</definedName>
    <definedName name="工70048" localSheetId="3">[5]附表4单价!#REF!</definedName>
    <definedName name="工70048">[6]附表4单价!#REF!</definedName>
    <definedName name="工80014a" localSheetId="0">[5]附表4单价!#REF!</definedName>
    <definedName name="工80014a" localSheetId="1">[5]附表4单价!#REF!</definedName>
    <definedName name="工80014a" localSheetId="3">[5]附表4单价!#REF!</definedName>
    <definedName name="工80014a">[6]附表4单价!#REF!</definedName>
    <definedName name="工80014b" localSheetId="0">[5]附表4单价!#REF!</definedName>
    <definedName name="工80014b" localSheetId="1">[5]附表4单价!#REF!</definedName>
    <definedName name="工80014b" localSheetId="3">[5]附表4单价!#REF!</definedName>
    <definedName name="工80014b">[6]附表4单价!#REF!</definedName>
    <definedName name="工80015" localSheetId="0">[22]附表4直接工程费单价表!#REF!</definedName>
    <definedName name="工80015" localSheetId="1">[22]附表4直接工程费单价表!#REF!</definedName>
    <definedName name="工80015" localSheetId="3">[22]附表4直接工程费单价表!#REF!</definedName>
    <definedName name="工80015">[6]附表4单价!$F$1282</definedName>
    <definedName name="工80015加80016" localSheetId="0">[22]附表4直接工程费单价表!#REF!</definedName>
    <definedName name="工80015加80016" localSheetId="1">[22]附表4直接工程费单价表!#REF!</definedName>
    <definedName name="工80015加80016" localSheetId="3">[22]附表4直接工程费单价表!#REF!</definedName>
    <definedName name="工80015加80016">[23]附表4直接工程费单价表!#REF!</definedName>
    <definedName name="工80015加800166" localSheetId="0">[22]附表4直接工程费单价表!$F$1067</definedName>
    <definedName name="工80015加800166" localSheetId="1">[22]附表4直接工程费单价表!$F$1067</definedName>
    <definedName name="工80015加800166" localSheetId="3">[22]附表4直接工程费单价表!$F$1067</definedName>
    <definedName name="工80015加800166">[23]附表4直接工程费单价表!$F$1067</definedName>
    <definedName name="工80015减80016" localSheetId="0">[22]附表4直接工程费单价表!#REF!</definedName>
    <definedName name="工80015减80016" localSheetId="1">[22]附表4直接工程费单价表!#REF!</definedName>
    <definedName name="工80015减80016" localSheetId="3">[22]附表4直接工程费单价表!#REF!</definedName>
    <definedName name="工80015减80016">[23]附表4直接工程费单价表!#REF!</definedName>
    <definedName name="工80023" localSheetId="0">[22]附表4直接工程费单价表!$F$1089</definedName>
    <definedName name="工80023" localSheetId="1">[22]附表4直接工程费单价表!$F$1089</definedName>
    <definedName name="工80023" localSheetId="3">[22]附表4直接工程费单价表!$F$1089</definedName>
    <definedName name="工80023">[23]附表4直接工程费单价表!$F$1089</definedName>
    <definedName name="工80023a" localSheetId="0">[5]附表4单价!$F$1336</definedName>
    <definedName name="工80023a" localSheetId="1">[5]附表4单价!$F$1336</definedName>
    <definedName name="工80023a" localSheetId="3">[5]附表4单价!$F$1336</definedName>
    <definedName name="工80023a">[6]附表4单价!$F$1336</definedName>
    <definedName name="工90001" localSheetId="0">[22]附表4直接工程费单价表!$F$1107</definedName>
    <definedName name="工90001" localSheetId="1">[22]附表4直接工程费单价表!$F$1107</definedName>
    <definedName name="工90001" localSheetId="3">[22]附表4直接工程费单价表!$F$1107</definedName>
    <definedName name="工90001">[6]附表4单价!#REF!</definedName>
    <definedName name="工90001a" localSheetId="0">[5]附表4单价!#REF!</definedName>
    <definedName name="工90001a" localSheetId="1">[5]附表4单价!#REF!</definedName>
    <definedName name="工90001a" localSheetId="3">[5]附表4单价!#REF!</definedName>
    <definedName name="工90001a">[6]附表4单价!#REF!</definedName>
    <definedName name="工90001b" localSheetId="0">[22]附表4直接工程费单价表!$F$1125</definedName>
    <definedName name="工90001b" localSheetId="1">[22]附表4直接工程费单价表!$F$1125</definedName>
    <definedName name="工90001b" localSheetId="3">[22]附表4直接工程费单价表!$F$1125</definedName>
    <definedName name="工90001b">[23]附表4直接工程费单价表!$F$1125</definedName>
    <definedName name="工90001c" localSheetId="0">[22]附表4直接工程费单价表!#REF!</definedName>
    <definedName name="工90001c" localSheetId="1">[22]附表4直接工程费单价表!#REF!</definedName>
    <definedName name="工90001c" localSheetId="3">[22]附表4直接工程费单价表!#REF!</definedName>
    <definedName name="工90001c">[23]附表4直接工程费单价表!#REF!</definedName>
    <definedName name="工90013" localSheetId="0">[22]附表4直接工程费单价表!#REF!</definedName>
    <definedName name="工90013" localSheetId="1">[22]附表4直接工程费单价表!#REF!</definedName>
    <definedName name="工90013" localSheetId="3">[22]附表4直接工程费单价表!#REF!</definedName>
    <definedName name="工90013">[23]附表4直接工程费单价表!#REF!</definedName>
    <definedName name="工9001c" localSheetId="0">[22]附表4直接工程费单价表!#REF!</definedName>
    <definedName name="工9001c" localSheetId="1">[22]附表4直接工程费单价表!#REF!</definedName>
    <definedName name="工9001c" localSheetId="3">[22]附表4直接工程费单价表!#REF!</definedName>
    <definedName name="工9001c">[23]附表4直接工程费单价表!#REF!</definedName>
    <definedName name="工程监理费" localSheetId="0">'[55]表5-2监理费'!$E$14</definedName>
    <definedName name="工程监理费" localSheetId="1">'[55]表5-2监理费'!$E$14</definedName>
    <definedName name="工程监理费" localSheetId="3">'[55]表5-2监理费'!$E$14</definedName>
    <definedName name="工程监理费">#REF!</definedName>
    <definedName name="工程监理费南">'[40]表5-2工程监理费南'!$E$10</definedName>
    <definedName name="工程胶" localSheetId="0">[2]附表2材料价格表!#REF!</definedName>
    <definedName name="工程胶" localSheetId="1">[2]附表2材料价格表!#REF!</definedName>
    <definedName name="工程胶" localSheetId="3">[2]附表2材料价格表!#REF!</definedName>
    <definedName name="工程胶">[3]附表2材料价格表!#REF!</definedName>
    <definedName name="工程量调整系数" localSheetId="0">#REF!</definedName>
    <definedName name="工程量调整系数" localSheetId="1">#REF!</definedName>
    <definedName name="工程量调整系数" localSheetId="3">#REF!</definedName>
    <definedName name="工程量调整系数">#REF!</definedName>
    <definedName name="工程量清单" localSheetId="0">#REF!</definedName>
    <definedName name="工程量清单" localSheetId="1">#REF!</definedName>
    <definedName name="工程量清单" localSheetId="3">#REF!</definedName>
    <definedName name="工程量清单">#REF!</definedName>
    <definedName name="工程施工费" localSheetId="0">#REF!</definedName>
    <definedName name="工程施工费" localSheetId="1">#REF!</definedName>
    <definedName name="工程施工费" localSheetId="3">#REF!</definedName>
    <definedName name="工程施工费">#REF!</definedName>
    <definedName name="工程施工费工">[46]表2预算汇总表!$H$338</definedName>
    <definedName name="工程施工费南">'[40]表3工程施工费南 '!$H$515</definedName>
    <definedName name="工土地平整" localSheetId="0">[22]表3工程施工费用!#REF!</definedName>
    <definedName name="工土地平整" localSheetId="1">[22]表3工程施工费用!#REF!</definedName>
    <definedName name="工土地平整" localSheetId="3">[22]表3工程施工费用!#REF!</definedName>
    <definedName name="工土地平整">[23]表3工程施工费用!#REF!</definedName>
    <definedName name="沟槽石方开挖_______________工程" localSheetId="0">[49]新定额单价!#REF!</definedName>
    <definedName name="沟槽石方开挖_______________工程" localSheetId="1">[49]新定额单价!#REF!</definedName>
    <definedName name="沟槽石方开挖_______________工程" localSheetId="3">[49]新定额单价!#REF!</definedName>
    <definedName name="沟槽石方开挖_______________工程">[50]新定额单价!#REF!</definedName>
    <definedName name="关键" localSheetId="0">#REF!</definedName>
    <definedName name="关键" localSheetId="1">#REF!</definedName>
    <definedName name="关键" localSheetId="3">#REF!</definedName>
    <definedName name="关键">#REF!</definedName>
    <definedName name="管材" localSheetId="0" hidden="1">{"'现金流量表（全部投资）'!$B$4:$P$23"}</definedName>
    <definedName name="管材" localSheetId="1" hidden="1">{"'现金流量表（全部投资）'!$B$4:$P$23"}</definedName>
    <definedName name="管材" localSheetId="3" hidden="1">{"'现金流量表（全部投资）'!$B$4:$P$23"}</definedName>
    <definedName name="管材" hidden="1">{"'现金流量表（全部投资）'!$B$4:$P$23"}</definedName>
    <definedName name="管件" localSheetId="0">[22]附表2材料价格计算表!#REF!</definedName>
    <definedName name="管件" localSheetId="1">[22]附表2材料价格计算表!#REF!</definedName>
    <definedName name="管件" localSheetId="3">[22]附表2材料价格计算表!#REF!</definedName>
    <definedName name="管件">[3]附表2材料价格表!#REF!</definedName>
    <definedName name="管件φ120" localSheetId="0">[2]附表2材料价格表!#REF!</definedName>
    <definedName name="管件φ120" localSheetId="1">[2]附表2材料价格表!#REF!</definedName>
    <definedName name="管件φ120" localSheetId="3">[2]附表2材料价格表!#REF!</definedName>
    <definedName name="管件φ120">[3]附表2材料价格表!#REF!</definedName>
    <definedName name="管件φ90" localSheetId="0">[2]附表2材料价格表!#REF!</definedName>
    <definedName name="管件φ90" localSheetId="1">[2]附表2材料价格表!#REF!</definedName>
    <definedName name="管件φ90" localSheetId="3">[2]附表2材料价格表!#REF!</definedName>
    <definedName name="管件φ90">[3]附表2材料价格表!#REF!</definedName>
    <definedName name="灌排工程" localSheetId="0">#REF!</definedName>
    <definedName name="灌排工程" localSheetId="1">#REF!</definedName>
    <definedName name="灌排工程" localSheetId="3">#REF!</definedName>
    <definedName name="灌排工程">#REF!</definedName>
    <definedName name="灌渠影响投资" localSheetId="0">#REF!</definedName>
    <definedName name="灌渠影响投资" localSheetId="1">#REF!</definedName>
    <definedName name="灌渠影响投资" localSheetId="3">#REF!</definedName>
    <definedName name="灌渠影响投资">#REF!</definedName>
    <definedName name="光轮压路机12_15t" localSheetId="0">[2]附表3机械台班!#REF!</definedName>
    <definedName name="光轮压路机12_15t" localSheetId="1">[2]附表3机械台班!#REF!</definedName>
    <definedName name="光轮压路机12_15t" localSheetId="3">[2]附表3机械台班!#REF!</definedName>
    <definedName name="光轮压路机12_15t">[3]附表3机械台班!#REF!</definedName>
    <definedName name="光轮压路机6_8t" localSheetId="0">[2]附表3机械台班!#REF!</definedName>
    <definedName name="光轮压路机6_8t" localSheetId="1">[2]附表3机械台班!#REF!</definedName>
    <definedName name="光轮压路机6_8t" localSheetId="3">[2]附表3机械台班!#REF!</definedName>
    <definedName name="光轮压路机6_8t">[3]附表3机械台班!#REF!</definedName>
    <definedName name="光轮压路机8_10t" localSheetId="0">[2]附表3机械台班!#REF!</definedName>
    <definedName name="光轮压路机8_10t" localSheetId="1">[2]附表3机械台班!#REF!</definedName>
    <definedName name="光轮压路机8_10t" localSheetId="3">[2]附表3机械台班!#REF!</definedName>
    <definedName name="光轮压路机8_10t">[3]附表3机械台班!#REF!</definedName>
    <definedName name="国槐" localSheetId="0">[22]附表2材料价格计算表!#REF!</definedName>
    <definedName name="国槐" localSheetId="1">[22]附表2材料价格计算表!#REF!</definedName>
    <definedName name="国槐" localSheetId="3">[22]附表2材料价格计算表!#REF!</definedName>
    <definedName name="国槐">[23]附表2材料价格计算表!#REF!</definedName>
    <definedName name="合计" localSheetId="0">'[35]#REF'!$G$2</definedName>
    <definedName name="合计" localSheetId="1">'[35]#REF'!$G$2</definedName>
    <definedName name="合计" localSheetId="3">'[35]#REF'!$G$2</definedName>
    <definedName name="合计">'[36]#REF'!$G$2</definedName>
    <definedName name="合金钻头" localSheetId="0">#REF!</definedName>
    <definedName name="合金钻头" localSheetId="1">#REF!</definedName>
    <definedName name="合金钻头" localSheetId="3">#REF!</definedName>
    <definedName name="合金钻头">#REF!</definedName>
    <definedName name="合作杨">[46]材价汇!$D$48</definedName>
    <definedName name="黑龙沟涵洞_含60米渠道" localSheetId="0">#REF!</definedName>
    <definedName name="黑龙沟涵洞_含60米渠道" localSheetId="1">#REF!</definedName>
    <definedName name="黑龙沟涵洞_含60米渠道" localSheetId="3">#REF!</definedName>
    <definedName name="黑龙沟涵洞_含60米渠道">#REF!</definedName>
    <definedName name="环氧树脂" localSheetId="0">[2]附表2材料价格表!#REF!</definedName>
    <definedName name="环氧树脂" localSheetId="1">[2]附表2材料价格表!#REF!</definedName>
    <definedName name="环氧树脂" localSheetId="3">[2]附表2材料价格表!#REF!</definedName>
    <definedName name="环氧树脂">[3]附表2材料价格表!#REF!</definedName>
    <definedName name="黄油" localSheetId="0">[46]材价汇!$D$37</definedName>
    <definedName name="黄油" localSheetId="1">[46]材价汇!$D$37</definedName>
    <definedName name="黄油" localSheetId="3">[46]材价汇!$D$37</definedName>
    <definedName name="黄油">[3]附表2材料价格表!#REF!</definedName>
    <definedName name="灰浆搅拌机" localSheetId="0">[2]附表3机械台班!#REF!</definedName>
    <definedName name="灰浆搅拌机" localSheetId="1">[2]附表3机械台班!#REF!</definedName>
    <definedName name="灰浆搅拌机" localSheetId="3">[2]附表3机械台班!#REF!</definedName>
    <definedName name="灰浆搅拌机">[3]附表3机械台班!#REF!</definedName>
    <definedName name="恢复认得" localSheetId="0">#REF!,#REF!</definedName>
    <definedName name="恢复认得" localSheetId="1">#REF!,#REF!</definedName>
    <definedName name="恢复认得" localSheetId="3">#REF!,#REF!</definedName>
    <definedName name="恢复认得">#REF!,#REF!</definedName>
    <definedName name="汇总" localSheetId="0">#REF!</definedName>
    <definedName name="汇总" localSheetId="1">#REF!</definedName>
    <definedName name="汇总" localSheetId="3">#REF!</definedName>
    <definedName name="汇总">#REF!</definedName>
    <definedName name="汇总表" localSheetId="0">#REF!</definedName>
    <definedName name="汇总表" localSheetId="1">#REF!</definedName>
    <definedName name="汇总表" localSheetId="3">#REF!</definedName>
    <definedName name="汇总表">#REF!</definedName>
    <definedName name="混凝土拌制" localSheetId="0">[56]单位估价!#REF!</definedName>
    <definedName name="混凝土拌制" localSheetId="1">[56]单位估价!#REF!</definedName>
    <definedName name="混凝土拌制" localSheetId="3">[56]单位估价!#REF!</definedName>
    <definedName name="混凝土拌制">[57]单位估价!#REF!</definedName>
    <definedName name="混凝土拌制1" localSheetId="0">[57]单位估价!#REF!</definedName>
    <definedName name="混凝土拌制1" localSheetId="1">[57]单位估价!#REF!</definedName>
    <definedName name="混凝土拌制1" localSheetId="3">[57]单位估价!#REF!</definedName>
    <definedName name="混凝土拌制1">[57]单位估价!#REF!</definedName>
    <definedName name="混凝土泵" localSheetId="0">[2]附表3机械台班!#REF!</definedName>
    <definedName name="混凝土泵" localSheetId="1">[2]附表3机械台班!#REF!</definedName>
    <definedName name="混凝土泵" localSheetId="3">[2]附表3机械台班!#REF!</definedName>
    <definedName name="混凝土泵">[3]附表3机械台班!#REF!</definedName>
    <definedName name="混凝土垂直运输" localSheetId="0">[58]单价分析表!$F$336</definedName>
    <definedName name="混凝土垂直运输" localSheetId="1">[58]单价分析表!$F$336</definedName>
    <definedName name="混凝土垂直运输" localSheetId="3">[58]单价分析表!$F$336</definedName>
    <definedName name="混凝土垂直运输">[57]单位估价!#REF!</definedName>
    <definedName name="混凝土底盘" localSheetId="0">[2]附表2材料价格表!#REF!</definedName>
    <definedName name="混凝土底盘" localSheetId="1">[2]附表2材料价格表!#REF!</definedName>
    <definedName name="混凝土底盘" localSheetId="3">[2]附表2材料价格表!#REF!</definedName>
    <definedName name="混凝土底盘">[3]附表2材料价格表!#REF!</definedName>
    <definedName name="混凝土底盘800×800×800" localSheetId="0">[2]附表2材料价格表!#REF!</definedName>
    <definedName name="混凝土底盘800×800×800" localSheetId="1">[2]附表2材料价格表!#REF!</definedName>
    <definedName name="混凝土底盘800×800×800" localSheetId="3">[2]附表2材料价格表!#REF!</definedName>
    <definedName name="混凝土底盘800×800×800">[3]附表2材料价格表!#REF!</definedName>
    <definedName name="混凝土底盘800800180" localSheetId="0">[22]附表2材料价格计算表!#REF!</definedName>
    <definedName name="混凝土底盘800800180" localSheetId="1">[22]附表2材料价格计算表!#REF!</definedName>
    <definedName name="混凝土底盘800800180" localSheetId="3">[22]附表2材料价格计算表!#REF!</definedName>
    <definedName name="混凝土底盘800800180">[23]附表2材料价格计算表!#REF!</definedName>
    <definedName name="混凝土拉盘LP6" localSheetId="0">[22]附表2材料价格计算表!#REF!</definedName>
    <definedName name="混凝土拉盘LP6" localSheetId="1">[22]附表2材料价格计算表!#REF!</definedName>
    <definedName name="混凝土拉盘LP6" localSheetId="3">[22]附表2材料价格计算表!#REF!</definedName>
    <definedName name="混凝土拉盘LP6">[23]附表2材料价格计算表!#REF!</definedName>
    <definedName name="混凝土拉线盘LP8" localSheetId="0">[22]附表2材料价格计算表!#REF!</definedName>
    <definedName name="混凝土拉线盘LP8" localSheetId="1">[22]附表2材料价格计算表!#REF!</definedName>
    <definedName name="混凝土拉线盘LP8" localSheetId="3">[22]附表2材料价格计算表!#REF!</definedName>
    <definedName name="混凝土拉线盘LP8">[23]附表2材料价格计算表!#REF!</definedName>
    <definedName name="混凝土水平运输" localSheetId="0">[56]单位估价!#REF!</definedName>
    <definedName name="混凝土水平运输" localSheetId="1">[56]单位估价!#REF!</definedName>
    <definedName name="混凝土水平运输" localSheetId="3">[56]单位估价!#REF!</definedName>
    <definedName name="混凝土水平运输">[57]单位估价!#REF!</definedName>
    <definedName name="混凝土运输" localSheetId="0">[2]附表5直接工程费单价表!#REF!</definedName>
    <definedName name="混凝土运输" localSheetId="1">[2]附表5直接工程费单价表!#REF!</definedName>
    <definedName name="混凝土运输" localSheetId="3">[2]附表5直接工程费单价表!#REF!</definedName>
    <definedName name="混凝土运输">[3]附表5直接工程费单价表!#REF!</definedName>
    <definedName name="混凝土柱" localSheetId="0">[2]附表2材料价格表!#REF!</definedName>
    <definedName name="混凝土柱" localSheetId="1">[2]附表2材料价格表!#REF!</definedName>
    <definedName name="混凝土柱" localSheetId="3">[2]附表2材料价格表!#REF!</definedName>
    <definedName name="混凝土柱">[3]附表2材料价格表!#REF!</definedName>
    <definedName name="机" localSheetId="0">[2]附表5直接工程费单价表!#REF!</definedName>
    <definedName name="机" localSheetId="1">[2]附表5直接工程费单价表!#REF!</definedName>
    <definedName name="机" localSheetId="3">[2]附表5直接工程费单价表!#REF!</definedName>
    <definedName name="机">[3]附表5直接工程费单价表!#REF!</definedName>
    <definedName name="机1_23_1" localSheetId="0">[2]附表5直接工程费单价表!#REF!</definedName>
    <definedName name="机1_23_1" localSheetId="1">[2]附表5直接工程费单价表!#REF!</definedName>
    <definedName name="机1_23_1" localSheetId="3">[2]附表5直接工程费单价表!#REF!</definedName>
    <definedName name="机1_23_1">[3]附表5直接工程费单价表!#REF!</definedName>
    <definedName name="机10001">0</definedName>
    <definedName name="机100017" localSheetId="0">[22]附表4直接工程费单价表!#REF!</definedName>
    <definedName name="机100017" localSheetId="1">[22]附表4直接工程费单价表!#REF!</definedName>
    <definedName name="机100017" localSheetId="3">[22]附表4直接工程费单价表!#REF!</definedName>
    <definedName name="机100017">[23]附表4直接工程费单价表!#REF!</definedName>
    <definedName name="机10002">0</definedName>
    <definedName name="机100023" localSheetId="0">[22]附表4直接工程费单价表!#REF!</definedName>
    <definedName name="机100023" localSheetId="1">[22]附表4直接工程费单价表!#REF!</definedName>
    <definedName name="机100023" localSheetId="3">[22]附表4直接工程费单价表!#REF!</definedName>
    <definedName name="机100023">[23]附表4直接工程费单价表!#REF!</definedName>
    <definedName name="机100049" localSheetId="0">[22]附表4直接工程费单价表!#REF!</definedName>
    <definedName name="机100049" localSheetId="1">[22]附表4直接工程费单价表!#REF!</definedName>
    <definedName name="机100049" localSheetId="3">[22]附表4直接工程费单价表!#REF!</definedName>
    <definedName name="机100049">[23]附表4直接工程费单价表!#REF!</definedName>
    <definedName name="机10008">0</definedName>
    <definedName name="机10018">0</definedName>
    <definedName name="机10019">0</definedName>
    <definedName name="机10020">0</definedName>
    <definedName name="机10021">0</definedName>
    <definedName name="机10023">0</definedName>
    <definedName name="机10043" localSheetId="0">[22]附表4直接工程费单价表!#REF!</definedName>
    <definedName name="机10043" localSheetId="1">[22]附表4直接工程费单价表!#REF!</definedName>
    <definedName name="机10043" localSheetId="3">[22]附表4直接工程费单价表!#REF!</definedName>
    <definedName name="机10043">[23]附表4直接工程费单价表!#REF!</definedName>
    <definedName name="机10045">0</definedName>
    <definedName name="机10047">0</definedName>
    <definedName name="机10049">0</definedName>
    <definedName name="机10052">0</definedName>
    <definedName name="机10054">0</definedName>
    <definedName name="机10056">0</definedName>
    <definedName name="机10066">0</definedName>
    <definedName name="机10071">0</definedName>
    <definedName name="机10075">0</definedName>
    <definedName name="机10090">0</definedName>
    <definedName name="机10095">"0单位估价表!$E$2291"</definedName>
    <definedName name="机10114">0</definedName>
    <definedName name="机10116">0</definedName>
    <definedName name="机10118">0</definedName>
    <definedName name="机10204" localSheetId="0">[2]附表5直接工程费单价表!#REF!</definedName>
    <definedName name="机10204" localSheetId="1">[2]附表5直接工程费单价表!#REF!</definedName>
    <definedName name="机10204" localSheetId="3">[2]附表5直接工程费单价表!#REF!</definedName>
    <definedName name="机10204">[3]附表5直接工程费单价表!#REF!</definedName>
    <definedName name="机10269" localSheetId="0">[2]附表5直接工程费单价表!#REF!</definedName>
    <definedName name="机10269" localSheetId="1">[2]附表5直接工程费单价表!#REF!</definedName>
    <definedName name="机10269" localSheetId="3">[2]附表5直接工程费单价表!#REF!</definedName>
    <definedName name="机10269">[3]附表5直接工程费单价表!#REF!</definedName>
    <definedName name="机10270" localSheetId="0">[2]附表5直接工程费单价表!#REF!</definedName>
    <definedName name="机10270" localSheetId="1">[2]附表5直接工程费单价表!#REF!</definedName>
    <definedName name="机10270" localSheetId="3">[2]附表5直接工程费单价表!#REF!</definedName>
    <definedName name="机10270">[3]附表5直接工程费单价表!#REF!</definedName>
    <definedName name="机10271" localSheetId="0">[2]附表5直接工程费单价表!#REF!</definedName>
    <definedName name="机10271" localSheetId="1">[2]附表5直接工程费单价表!#REF!</definedName>
    <definedName name="机10271" localSheetId="3">[2]附表5直接工程费单价表!#REF!</definedName>
    <definedName name="机10271">[3]附表5直接工程费单价表!#REF!</definedName>
    <definedName name="机10272" localSheetId="0">[2]附表5直接工程费单价表!#REF!</definedName>
    <definedName name="机10272" localSheetId="1">[2]附表5直接工程费单价表!#REF!</definedName>
    <definedName name="机10272" localSheetId="3">[2]附表5直接工程费单价表!#REF!</definedName>
    <definedName name="机10272">[3]附表5直接工程费单价表!#REF!</definedName>
    <definedName name="机10273" localSheetId="0">[2]附表5直接工程费单价表!#REF!</definedName>
    <definedName name="机10273" localSheetId="1">[2]附表5直接工程费单价表!#REF!</definedName>
    <definedName name="机10273" localSheetId="3">[2]附表5直接工程费单价表!#REF!</definedName>
    <definedName name="机10273">[3]附表5直接工程费单价表!#REF!</definedName>
    <definedName name="机10275" localSheetId="0">[2]附表5直接工程费单价表!#REF!</definedName>
    <definedName name="机10275" localSheetId="1">[2]附表5直接工程费单价表!#REF!</definedName>
    <definedName name="机10275" localSheetId="3">[2]附表5直接工程费单价表!#REF!</definedName>
    <definedName name="机10275">[3]附表5直接工程费单价表!#REF!</definedName>
    <definedName name="机10277" localSheetId="0">[2]附表5直接工程费单价表!#REF!</definedName>
    <definedName name="机10277" localSheetId="1">[2]附表5直接工程费单价表!#REF!</definedName>
    <definedName name="机10277" localSheetId="3">[2]附表5直接工程费单价表!#REF!</definedName>
    <definedName name="机10277">[3]附表5直接工程费单价表!#REF!</definedName>
    <definedName name="机10278" localSheetId="0">[2]附表5直接工程费单价表!#REF!</definedName>
    <definedName name="机10278" localSheetId="1">[2]附表5直接工程费单价表!#REF!</definedName>
    <definedName name="机10278" localSheetId="3">[2]附表5直接工程费单价表!#REF!</definedName>
    <definedName name="机10278">[3]附表5直接工程费单价表!#REF!</definedName>
    <definedName name="机10279" localSheetId="0">[2]附表5直接工程费单价表!#REF!</definedName>
    <definedName name="机10279" localSheetId="1">[2]附表5直接工程费单价表!#REF!</definedName>
    <definedName name="机10279" localSheetId="3">[2]附表5直接工程费单价表!#REF!</definedName>
    <definedName name="机10279">[3]附表5直接工程费单价表!#REF!</definedName>
    <definedName name="机10279A" localSheetId="0">[2]附表5直接工程费单价表!#REF!</definedName>
    <definedName name="机10279A" localSheetId="1">[2]附表5直接工程费单价表!#REF!</definedName>
    <definedName name="机10279A" localSheetId="3">[2]附表5直接工程费单价表!#REF!</definedName>
    <definedName name="机10279A">[3]附表5直接工程费单价表!#REF!</definedName>
    <definedName name="机10280" localSheetId="0">[2]附表5直接工程费单价表!#REF!</definedName>
    <definedName name="机10280" localSheetId="1">[2]附表5直接工程费单价表!#REF!</definedName>
    <definedName name="机10280" localSheetId="3">[2]附表5直接工程费单价表!#REF!</definedName>
    <definedName name="机10280">[3]附表5直接工程费单价表!#REF!</definedName>
    <definedName name="机10280A" localSheetId="0">[2]附表5直接工程费单价表!#REF!</definedName>
    <definedName name="机10280A" localSheetId="1">[2]附表5直接工程费单价表!#REF!</definedName>
    <definedName name="机10280A" localSheetId="3">[2]附表5直接工程费单价表!#REF!</definedName>
    <definedName name="机10280A">[3]附表5直接工程费单价表!#REF!</definedName>
    <definedName name="机10281" localSheetId="0">[2]附表5直接工程费单价表!#REF!</definedName>
    <definedName name="机10281" localSheetId="1">[2]附表5直接工程费单价表!#REF!</definedName>
    <definedName name="机10281" localSheetId="3">[2]附表5直接工程费单价表!#REF!</definedName>
    <definedName name="机10281">[3]附表5直接工程费单价表!#REF!</definedName>
    <definedName name="机10281A" localSheetId="0">[2]附表5直接工程费单价表!#REF!</definedName>
    <definedName name="机10281A" localSheetId="1">[2]附表5直接工程费单价表!#REF!</definedName>
    <definedName name="机10281A" localSheetId="3">[2]附表5直接工程费单价表!#REF!</definedName>
    <definedName name="机10281A">[3]附表5直接工程费单价表!#REF!</definedName>
    <definedName name="机10282" localSheetId="0">[2]附表5直接工程费单价表!#REF!</definedName>
    <definedName name="机10282" localSheetId="1">[2]附表5直接工程费单价表!#REF!</definedName>
    <definedName name="机10282" localSheetId="3">[2]附表5直接工程费单价表!#REF!</definedName>
    <definedName name="机10282">[3]附表5直接工程费单价表!#REF!</definedName>
    <definedName name="机10282A" localSheetId="0">[2]附表5直接工程费单价表!#REF!</definedName>
    <definedName name="机10282A" localSheetId="1">[2]附表5直接工程费单价表!#REF!</definedName>
    <definedName name="机10282A" localSheetId="3">[2]附表5直接工程费单价表!#REF!</definedName>
    <definedName name="机10282A">[3]附表5直接工程费单价表!#REF!</definedName>
    <definedName name="机10283" localSheetId="0">[2]附表5直接工程费单价表!#REF!</definedName>
    <definedName name="机10283" localSheetId="1">[2]附表5直接工程费单价表!#REF!</definedName>
    <definedName name="机10283" localSheetId="3">[2]附表5直接工程费单价表!#REF!</definedName>
    <definedName name="机10283">[3]附表5直接工程费单价表!#REF!</definedName>
    <definedName name="机10283A" localSheetId="0">[2]附表5直接工程费单价表!#REF!</definedName>
    <definedName name="机10283A" localSheetId="1">[2]附表5直接工程费单价表!#REF!</definedName>
    <definedName name="机10283A" localSheetId="3">[2]附表5直接工程费单价表!#REF!</definedName>
    <definedName name="机10283A">[3]附表5直接工程费单价表!#REF!</definedName>
    <definedName name="机10305">[42]附表4工程费单价表!#REF!</definedName>
    <definedName name="机10306" localSheetId="0">[22]附表4直接工程费单价表!#REF!</definedName>
    <definedName name="机10306" localSheetId="1">[22]附表4直接工程费单价表!#REF!</definedName>
    <definedName name="机10306" localSheetId="3">[22]附表4直接工程费单价表!#REF!</definedName>
    <definedName name="机10306">[23]附表4直接工程费单价表!#REF!</definedName>
    <definedName name="机10309" localSheetId="0">[2]附表5直接工程费单价表!#REF!</definedName>
    <definedName name="机10309" localSheetId="1">[2]附表5直接工程费单价表!#REF!</definedName>
    <definedName name="机10309" localSheetId="3">[2]附表5直接工程费单价表!#REF!</definedName>
    <definedName name="机10309">[3]附表5直接工程费单价表!#REF!</definedName>
    <definedName name="机10310" localSheetId="0">[2]附表5直接工程费单价表!#REF!</definedName>
    <definedName name="机10310" localSheetId="1">[2]附表5直接工程费单价表!#REF!</definedName>
    <definedName name="机10310" localSheetId="3">[2]附表5直接工程费单价表!#REF!</definedName>
    <definedName name="机10310">[3]附表5直接工程费单价表!#REF!</definedName>
    <definedName name="机10311" localSheetId="0">[2]附表5直接工程费单价表!#REF!</definedName>
    <definedName name="机10311" localSheetId="1">[2]附表5直接工程费单价表!#REF!</definedName>
    <definedName name="机10311" localSheetId="3">[2]附表5直接工程费单价表!#REF!</definedName>
    <definedName name="机10311">[3]附表5直接工程费单价表!#REF!</definedName>
    <definedName name="机10315">[42]附表4工程费单价表!#REF!</definedName>
    <definedName name="机10332" localSheetId="0">[22]附表4直接工程费单价表!#REF!</definedName>
    <definedName name="机10332" localSheetId="1">[22]附表4直接工程费单价表!#REF!</definedName>
    <definedName name="机10332" localSheetId="3">[22]附表4直接工程费单价表!#REF!</definedName>
    <definedName name="机10332">0</definedName>
    <definedName name="机10333" localSheetId="0">[22]附表4直接工程费单价表!#REF!</definedName>
    <definedName name="机10333" localSheetId="1">[22]附表4直接工程费单价表!#REF!</definedName>
    <definedName name="机10333" localSheetId="3">[22]附表4直接工程费单价表!#REF!</definedName>
    <definedName name="机10333">[23]附表4直接工程费单价表!#REF!</definedName>
    <definedName name="机10334" localSheetId="0">[2]附表5直接工程费单价表!#REF!</definedName>
    <definedName name="机10334" localSheetId="1">[2]附表5直接工程费单价表!#REF!</definedName>
    <definedName name="机10334" localSheetId="3">[2]附表5直接工程费单价表!#REF!</definedName>
    <definedName name="机10334">[3]附表5直接工程费单价表!#REF!</definedName>
    <definedName name="机10339" localSheetId="0">[2]附表5直接工程费单价表!#REF!</definedName>
    <definedName name="机10339" localSheetId="1">[2]附表5直接工程费单价表!#REF!</definedName>
    <definedName name="机10339" localSheetId="3">[2]附表5直接工程费单价表!#REF!</definedName>
    <definedName name="机10339">[3]附表5直接工程费单价表!#REF!</definedName>
    <definedName name="机10344" localSheetId="0">[22]附表4直接工程费单价表!#REF!</definedName>
    <definedName name="机10344" localSheetId="1">[22]附表4直接工程费单价表!#REF!</definedName>
    <definedName name="机10344" localSheetId="3">[22]附表4直接工程费单价表!#REF!</definedName>
    <definedName name="机10344">[23]附表4直接工程费单价表!#REF!</definedName>
    <definedName name="机10345" localSheetId="0">[22]附表4直接工程费单价表!#REF!</definedName>
    <definedName name="机10345" localSheetId="1">[22]附表4直接工程费单价表!#REF!</definedName>
    <definedName name="机10345" localSheetId="3">[22]附表4直接工程费单价表!#REF!</definedName>
    <definedName name="机10345">[3]附表5直接工程费单价表!#REF!</definedName>
    <definedName name="机10360" localSheetId="0">[2]附表5直接工程费单价表!#REF!</definedName>
    <definedName name="机10360" localSheetId="1">[2]附表5直接工程费单价表!#REF!</definedName>
    <definedName name="机10360" localSheetId="3">[2]附表5直接工程费单价表!#REF!</definedName>
    <definedName name="机10360">[3]附表5直接工程费单价表!#REF!</definedName>
    <definedName name="机10361" localSheetId="0">[2]附表5直接工程费单价表!#REF!</definedName>
    <definedName name="机10361" localSheetId="1">[2]附表5直接工程费单价表!#REF!</definedName>
    <definedName name="机10361" localSheetId="3">[2]附表5直接工程费单价表!#REF!</definedName>
    <definedName name="机10361">[3]附表5直接工程费单价表!#REF!</definedName>
    <definedName name="机10365" localSheetId="0">[2]附表5直接工程费单价表!#REF!</definedName>
    <definedName name="机10365" localSheetId="1">[2]附表5直接工程费单价表!#REF!</definedName>
    <definedName name="机10365" localSheetId="3">[2]附表5直接工程费单价表!#REF!</definedName>
    <definedName name="机10365">[3]附表5直接工程费单价表!#REF!</definedName>
    <definedName name="机10366" localSheetId="0">[2]附表5直接工程费单价表!#REF!</definedName>
    <definedName name="机10366" localSheetId="1">[2]附表5直接工程费单价表!#REF!</definedName>
    <definedName name="机10366" localSheetId="3">[2]附表5直接工程费单价表!#REF!</definedName>
    <definedName name="机10366">[3]附表5直接工程费单价表!#REF!</definedName>
    <definedName name="机10367" localSheetId="0">[2]附表5直接工程费单价表!#REF!</definedName>
    <definedName name="机10367" localSheetId="1">[2]附表5直接工程费单价表!#REF!</definedName>
    <definedName name="机10367" localSheetId="3">[2]附表5直接工程费单价表!#REF!</definedName>
    <definedName name="机10367">[3]附表5直接工程费单价表!#REF!</definedName>
    <definedName name="机10464">0</definedName>
    <definedName name="机10465" localSheetId="0">[2]附表5直接工程费单价表!#REF!</definedName>
    <definedName name="机10465" localSheetId="1">[2]附表5直接工程费单价表!#REF!</definedName>
    <definedName name="机10465" localSheetId="3">[2]附表5直接工程费单价表!#REF!</definedName>
    <definedName name="机10465">[3]附表5直接工程费单价表!#REF!</definedName>
    <definedName name="机10469" localSheetId="0">[2]附表5直接工程费单价表!#REF!</definedName>
    <definedName name="机10469" localSheetId="1">[2]附表5直接工程费单价表!#REF!</definedName>
    <definedName name="机10469" localSheetId="3">[2]附表5直接工程费单价表!#REF!</definedName>
    <definedName name="机10469">[3]附表5直接工程费单价表!#REF!</definedName>
    <definedName name="机10469A" localSheetId="0">[2]附表5直接工程费单价表!#REF!</definedName>
    <definedName name="机10469A" localSheetId="1">[2]附表5直接工程费单价表!#REF!</definedName>
    <definedName name="机10469A" localSheetId="3">[2]附表5直接工程费单价表!#REF!</definedName>
    <definedName name="机10469A">[3]附表5直接工程费单价表!#REF!</definedName>
    <definedName name="机10473" localSheetId="0">[2]附表5直接工程费单价表!#REF!</definedName>
    <definedName name="机10473" localSheetId="1">[2]附表5直接工程费单价表!#REF!</definedName>
    <definedName name="机10473" localSheetId="3">[2]附表5直接工程费单价表!#REF!</definedName>
    <definedName name="机10473">[3]附表5直接工程费单价表!#REF!</definedName>
    <definedName name="机10474" localSheetId="0">[2]附表5直接工程费单价表!#REF!</definedName>
    <definedName name="机10474" localSheetId="1">[2]附表5直接工程费单价表!#REF!</definedName>
    <definedName name="机10474" localSheetId="3">[2]附表5直接工程费单价表!#REF!</definedName>
    <definedName name="机10474">[3]附表5直接工程费单价表!#REF!</definedName>
    <definedName name="机12001" localSheetId="0">[2]附表5直接工程费单价表!#REF!</definedName>
    <definedName name="机12001" localSheetId="1">[2]附表5直接工程费单价表!#REF!</definedName>
    <definedName name="机12001" localSheetId="3">[2]附表5直接工程费单价表!#REF!</definedName>
    <definedName name="机12001">[3]附表5直接工程费单价表!#REF!</definedName>
    <definedName name="机12074" localSheetId="0">[2]附表5直接工程费单价表!#REF!</definedName>
    <definedName name="机12074" localSheetId="1">[2]附表5直接工程费单价表!#REF!</definedName>
    <definedName name="机12074" localSheetId="3">[2]附表5直接工程费单价表!#REF!</definedName>
    <definedName name="机12074">[3]附表5直接工程费单价表!#REF!</definedName>
    <definedName name="机12075" localSheetId="0">[2]附表5直接工程费单价表!#REF!</definedName>
    <definedName name="机12075" localSheetId="1">[2]附表5直接工程费单价表!#REF!</definedName>
    <definedName name="机12075" localSheetId="3">[2]附表5直接工程费单价表!#REF!</definedName>
    <definedName name="机12075">[3]附表5直接工程费单价表!#REF!</definedName>
    <definedName name="机2_19_3" localSheetId="0">[2]附表5直接工程费单价表!#REF!</definedName>
    <definedName name="机2_19_3" localSheetId="1">[2]附表5直接工程费单价表!#REF!</definedName>
    <definedName name="机2_19_3" localSheetId="3">[2]附表5直接工程费单价表!#REF!</definedName>
    <definedName name="机2_19_3">[3]附表5直接工程费单价表!#REF!</definedName>
    <definedName name="机2_19_4" localSheetId="0">[2]附表5直接工程费单价表!#REF!</definedName>
    <definedName name="机2_19_4" localSheetId="1">[2]附表5直接工程费单价表!#REF!</definedName>
    <definedName name="机2_19_4" localSheetId="3">[2]附表5直接工程费单价表!#REF!</definedName>
    <definedName name="机2_19_4">[3]附表5直接工程费单价表!#REF!</definedName>
    <definedName name="机20484" localSheetId="0">[2]附表5直接工程费单价表!#REF!</definedName>
    <definedName name="机20484" localSheetId="1">[2]附表5直接工程费单价表!#REF!</definedName>
    <definedName name="机20484" localSheetId="3">[2]附表5直接工程费单价表!#REF!</definedName>
    <definedName name="机20484">[3]附表5直接工程费单价表!#REF!</definedName>
    <definedName name="机20485" localSheetId="0">[2]附表5直接工程费单价表!#REF!</definedName>
    <definedName name="机20485" localSheetId="1">[2]附表5直接工程费单价表!#REF!</definedName>
    <definedName name="机20485" localSheetId="3">[2]附表5直接工程费单价表!#REF!</definedName>
    <definedName name="机20485">[3]附表5直接工程费单价表!#REF!</definedName>
    <definedName name="机20488" localSheetId="0">[2]附表5直接工程费单价表!#REF!</definedName>
    <definedName name="机20488" localSheetId="1">[2]附表5直接工程费单价表!#REF!</definedName>
    <definedName name="机20488" localSheetId="3">[2]附表5直接工程费单价表!#REF!</definedName>
    <definedName name="机20488">[3]附表5直接工程费单价表!#REF!</definedName>
    <definedName name="机30001">0</definedName>
    <definedName name="机30002">0</definedName>
    <definedName name="机30016" localSheetId="0">[2]附表5直接工程费单价表!#REF!</definedName>
    <definedName name="机30016" localSheetId="1">[2]附表5直接工程费单价表!#REF!</definedName>
    <definedName name="机30016" localSheetId="3">[2]附表5直接工程费单价表!#REF!</definedName>
    <definedName name="机30016">[3]附表5直接工程费单价表!#REF!</definedName>
    <definedName name="机30019" localSheetId="0">[2]附表5直接工程费单价表!#REF!</definedName>
    <definedName name="机30019" localSheetId="1">[2]附表5直接工程费单价表!#REF!</definedName>
    <definedName name="机30019" localSheetId="3">[2]附表5直接工程费单价表!#REF!</definedName>
    <definedName name="机30019">[3]附表5直接工程费单价表!#REF!</definedName>
    <definedName name="机30020" localSheetId="0">[2]附表5直接工程费单价表!#REF!</definedName>
    <definedName name="机30020" localSheetId="1">[2]附表5直接工程费单价表!#REF!</definedName>
    <definedName name="机30020" localSheetId="3">[2]附表5直接工程费单价表!#REF!</definedName>
    <definedName name="机30020">[3]附表5直接工程费单价表!#REF!</definedName>
    <definedName name="机30021" localSheetId="0">[2]附表5直接工程费单价表!#REF!</definedName>
    <definedName name="机30021" localSheetId="1">[2]附表5直接工程费单价表!#REF!</definedName>
    <definedName name="机30021" localSheetId="3">[2]附表5直接工程费单价表!#REF!</definedName>
    <definedName name="机30021">[3]附表5直接工程费单价表!#REF!</definedName>
    <definedName name="机30022" localSheetId="0">[2]附表5直接工程费单价表!#REF!</definedName>
    <definedName name="机30022" localSheetId="1">[2]附表5直接工程费单价表!#REF!</definedName>
    <definedName name="机30022" localSheetId="3">[2]附表5直接工程费单价表!#REF!</definedName>
    <definedName name="机30022">[3]附表5直接工程费单价表!#REF!</definedName>
    <definedName name="机30023" localSheetId="0">[2]附表5直接工程费单价表!#REF!</definedName>
    <definedName name="机30023" localSheetId="1">[2]附表5直接工程费单价表!#REF!</definedName>
    <definedName name="机30023" localSheetId="3">[2]附表5直接工程费单价表!#REF!</definedName>
    <definedName name="机30023">[3]附表5直接工程费单价表!#REF!</definedName>
    <definedName name="机30024">0</definedName>
    <definedName name="机30025" localSheetId="0">[2]附表5直接工程费单价表!#REF!</definedName>
    <definedName name="机30025" localSheetId="1">[2]附表5直接工程费单价表!#REF!</definedName>
    <definedName name="机30025" localSheetId="3">[2]附表5直接工程费单价表!#REF!</definedName>
    <definedName name="机30025">[3]附表5直接工程费单价表!#REF!</definedName>
    <definedName name="机30026">0</definedName>
    <definedName name="机30027" localSheetId="0">[2]附表5直接工程费单价表!#REF!</definedName>
    <definedName name="机30027" localSheetId="1">[2]附表5直接工程费单价表!#REF!</definedName>
    <definedName name="机30027" localSheetId="3">[2]附表5直接工程费单价表!#REF!</definedName>
    <definedName name="机30027">[3]附表5直接工程费单价表!#REF!</definedName>
    <definedName name="机30028">0</definedName>
    <definedName name="机30048" localSheetId="0">[2]附表5直接工程费单价表!#REF!</definedName>
    <definedName name="机30048" localSheetId="1">[2]附表5直接工程费单价表!#REF!</definedName>
    <definedName name="机30048" localSheetId="3">[2]附表5直接工程费单价表!#REF!</definedName>
    <definedName name="机30048">[3]附表5直接工程费单价表!#REF!</definedName>
    <definedName name="机30048、30051" localSheetId="0">[2]附表5直接工程费单价表!#REF!</definedName>
    <definedName name="机30048、30051" localSheetId="1">[2]附表5直接工程费单价表!#REF!</definedName>
    <definedName name="机30048、30051" localSheetId="3">[2]附表5直接工程费单价表!#REF!</definedName>
    <definedName name="机30048、30051">[3]附表5直接工程费单价表!#REF!</definedName>
    <definedName name="机30049" localSheetId="0">[2]附表5直接工程费单价表!#REF!</definedName>
    <definedName name="机30049" localSheetId="1">[2]附表5直接工程费单价表!#REF!</definedName>
    <definedName name="机30049" localSheetId="3">[2]附表5直接工程费单价表!#REF!</definedName>
    <definedName name="机30049">[3]附表5直接工程费单价表!#REF!</definedName>
    <definedName name="机40004" localSheetId="0">[22]附表4直接工程费单价表!#REF!</definedName>
    <definedName name="机40004" localSheetId="1">[22]附表4直接工程费单价表!#REF!</definedName>
    <definedName name="机40004" localSheetId="3">[22]附表4直接工程费单价表!#REF!</definedName>
    <definedName name="机40004">[23]附表4直接工程费单价表!#REF!</definedName>
    <definedName name="机40006">[41]直接工程费!$F$203</definedName>
    <definedName name="机40006b" localSheetId="0">[22]附表4直接工程费单价表!#REF!</definedName>
    <definedName name="机40006b" localSheetId="1">[22]附表4直接工程费单价表!#REF!</definedName>
    <definedName name="机40006b" localSheetId="3">[22]附表4直接工程费单价表!#REF!</definedName>
    <definedName name="机40006b">[23]附表4直接工程费单价表!#REF!</definedName>
    <definedName name="机40006细石" localSheetId="0">[22]附表4直接工程费单价表!#REF!</definedName>
    <definedName name="机40006细石" localSheetId="1">[22]附表4直接工程费单价表!#REF!</definedName>
    <definedName name="机40006细石" localSheetId="3">[22]附表4直接工程费单价表!#REF!</definedName>
    <definedName name="机40006细石">[23]附表4直接工程费单价表!#REF!</definedName>
    <definedName name="机40030" localSheetId="0">[22]附表4直接工程费单价表!#REF!</definedName>
    <definedName name="机40030" localSheetId="1">[22]附表4直接工程费单价表!#REF!</definedName>
    <definedName name="机40030" localSheetId="3">[22]附表4直接工程费单价表!#REF!</definedName>
    <definedName name="机40030">[23]附表4直接工程费单价表!#REF!</definedName>
    <definedName name="机40031" localSheetId="0">[2]附表5直接工程费单价表!#REF!</definedName>
    <definedName name="机40031" localSheetId="1">[2]附表5直接工程费单价表!#REF!</definedName>
    <definedName name="机40031" localSheetId="3">[2]附表5直接工程费单价表!#REF!</definedName>
    <definedName name="机40031">[3]附表5直接工程费单价表!#REF!</definedName>
    <definedName name="机4003115" localSheetId="0">[22]附表4直接工程费单价表!#REF!</definedName>
    <definedName name="机4003115" localSheetId="1">[22]附表4直接工程费单价表!#REF!</definedName>
    <definedName name="机4003115" localSheetId="3">[22]附表4直接工程费单价表!#REF!</definedName>
    <definedName name="机4003115">[23]附表4直接工程费单价表!#REF!</definedName>
    <definedName name="机40031C15" localSheetId="0">[22]附表4直接工程费单价表!#REF!</definedName>
    <definedName name="机40031C15" localSheetId="1">[22]附表4直接工程费单价表!#REF!</definedName>
    <definedName name="机40031C15" localSheetId="3">[22]附表4直接工程费单价表!#REF!</definedName>
    <definedName name="机40031C15">[23]附表4直接工程费单价表!#REF!</definedName>
    <definedName name="机40041b" localSheetId="0">[22]附表4直接工程费单价表!#REF!</definedName>
    <definedName name="机40041b" localSheetId="1">[22]附表4直接工程费单价表!#REF!</definedName>
    <definedName name="机40041b" localSheetId="3">[22]附表4直接工程费单价表!#REF!</definedName>
    <definedName name="机40041b">[23]附表4直接工程费单价表!#REF!</definedName>
    <definedName name="机40056" localSheetId="0">[22]附表4直接工程费单价表!#REF!</definedName>
    <definedName name="机40056" localSheetId="1">[22]附表4直接工程费单价表!#REF!</definedName>
    <definedName name="机40056" localSheetId="3">[22]附表4直接工程费单价表!#REF!</definedName>
    <definedName name="机40056">[6]附表4单价!#REF!</definedName>
    <definedName name="机40058" localSheetId="0">[2]附表5直接工程费单价表!#REF!</definedName>
    <definedName name="机40058" localSheetId="1">[2]附表5直接工程费单价表!#REF!</definedName>
    <definedName name="机40058" localSheetId="3">[2]附表5直接工程费单价表!#REF!</definedName>
    <definedName name="机40058">[3]附表5直接工程费单价表!#REF!</definedName>
    <definedName name="机40058A" localSheetId="0">[2]附表5直接工程费单价表!#REF!</definedName>
    <definedName name="机40058A" localSheetId="1">[2]附表5直接工程费单价表!#REF!</definedName>
    <definedName name="机40058A" localSheetId="3">[2]附表5直接工程费单价表!#REF!</definedName>
    <definedName name="机40058A">[3]附表5直接工程费单价表!#REF!</definedName>
    <definedName name="机40061" localSheetId="0">[2]附表5直接工程费单价表!#REF!</definedName>
    <definedName name="机40061" localSheetId="1">[2]附表5直接工程费单价表!#REF!</definedName>
    <definedName name="机40061" localSheetId="3">[2]附表5直接工程费单价表!#REF!</definedName>
    <definedName name="机40061">[3]附表5直接工程费单价表!#REF!</definedName>
    <definedName name="机40062" localSheetId="0">[2]附表5直接工程费单价表!#REF!</definedName>
    <definedName name="机40062" localSheetId="1">[2]附表5直接工程费单价表!#REF!</definedName>
    <definedName name="机40062" localSheetId="3">[2]附表5直接工程费单价表!#REF!</definedName>
    <definedName name="机40062">[3]附表5直接工程费单价表!#REF!</definedName>
    <definedName name="机40063" localSheetId="0">[22]附表4直接工程费单价表!#REF!</definedName>
    <definedName name="机40063" localSheetId="1">[22]附表4直接工程费单价表!#REF!</definedName>
    <definedName name="机40063" localSheetId="3">[22]附表4直接工程费单价表!#REF!</definedName>
    <definedName name="机40063">[23]附表4直接工程费单价表!#REF!</definedName>
    <definedName name="机40064" localSheetId="0">[22]附表4直接工程费单价表!#REF!</definedName>
    <definedName name="机40064" localSheetId="1">[22]附表4直接工程费单价表!#REF!</definedName>
    <definedName name="机40064" localSheetId="3">[22]附表4直接工程费单价表!#REF!</definedName>
    <definedName name="机40064">[23]附表4直接工程费单价表!#REF!</definedName>
    <definedName name="机40067" localSheetId="0">[2]附表5直接工程费单价表!#REF!</definedName>
    <definedName name="机40067" localSheetId="1">[2]附表5直接工程费单价表!#REF!</definedName>
    <definedName name="机40067" localSheetId="3">[2]附表5直接工程费单价表!#REF!</definedName>
    <definedName name="机40067">[3]附表5直接工程费单价表!#REF!</definedName>
    <definedName name="机40067A" localSheetId="0">[2]附表5直接工程费单价表!#REF!</definedName>
    <definedName name="机40067A" localSheetId="1">[2]附表5直接工程费单价表!#REF!</definedName>
    <definedName name="机40067A" localSheetId="3">[2]附表5直接工程费单价表!#REF!</definedName>
    <definedName name="机40067A">[3]附表5直接工程费单价表!#REF!</definedName>
    <definedName name="机40068" localSheetId="0">[2]附表5直接工程费单价表!#REF!</definedName>
    <definedName name="机40068" localSheetId="1">[2]附表5直接工程费单价表!#REF!</definedName>
    <definedName name="机40068" localSheetId="3">[2]附表5直接工程费单价表!#REF!</definedName>
    <definedName name="机40068">[3]附表5直接工程费单价表!#REF!</definedName>
    <definedName name="机40069" localSheetId="0">[2]附表5直接工程费单价表!#REF!</definedName>
    <definedName name="机40069" localSheetId="1">[2]附表5直接工程费单价表!#REF!</definedName>
    <definedName name="机40069" localSheetId="3">[2]附表5直接工程费单价表!#REF!</definedName>
    <definedName name="机40069">[3]附表5直接工程费单价表!#REF!</definedName>
    <definedName name="机40070" localSheetId="0">[2]附表5直接工程费单价表!#REF!</definedName>
    <definedName name="机40070" localSheetId="1">[2]附表5直接工程费单价表!#REF!</definedName>
    <definedName name="机40070" localSheetId="3">[2]附表5直接工程费单价表!#REF!</definedName>
    <definedName name="机40070">[3]附表5直接工程费单价表!#REF!</definedName>
    <definedName name="机40072" localSheetId="0">[2]附表5直接工程费单价表!#REF!</definedName>
    <definedName name="机40072" localSheetId="1">[2]附表5直接工程费单价表!#REF!</definedName>
    <definedName name="机40072" localSheetId="3">[2]附表5直接工程费单价表!#REF!</definedName>
    <definedName name="机40072">[3]附表5直接工程费单价表!#REF!</definedName>
    <definedName name="机40073" localSheetId="0">[22]附表4直接工程费单价表!#REF!</definedName>
    <definedName name="机40073" localSheetId="1">[22]附表4直接工程费单价表!#REF!</definedName>
    <definedName name="机40073" localSheetId="3">[22]附表4直接工程费单价表!#REF!</definedName>
    <definedName name="机40073">[23]附表4直接工程费单价表!#REF!</definedName>
    <definedName name="机40074" localSheetId="0">[2]附表5直接工程费单价表!#REF!</definedName>
    <definedName name="机40074" localSheetId="1">[2]附表5直接工程费单价表!#REF!</definedName>
    <definedName name="机40074" localSheetId="3">[2]附表5直接工程费单价表!#REF!</definedName>
    <definedName name="机40074">[3]附表5直接工程费单价表!#REF!</definedName>
    <definedName name="机40075" localSheetId="0">[2]附表5直接工程费单价表!#REF!</definedName>
    <definedName name="机40075" localSheetId="1">[2]附表5直接工程费单价表!#REF!</definedName>
    <definedName name="机40075" localSheetId="3">[2]附表5直接工程费单价表!#REF!</definedName>
    <definedName name="机40075">[3]附表5直接工程费单价表!#REF!</definedName>
    <definedName name="机40076" localSheetId="0">[2]附表5直接工程费单价表!#REF!</definedName>
    <definedName name="机40076" localSheetId="1">[2]附表5直接工程费单价表!#REF!</definedName>
    <definedName name="机40076" localSheetId="3">[2]附表5直接工程费单价表!#REF!</definedName>
    <definedName name="机40076">[3]附表5直接工程费单价表!#REF!</definedName>
    <definedName name="机4007620" localSheetId="0">[22]附表4直接工程费单价表!#REF!</definedName>
    <definedName name="机4007620" localSheetId="1">[22]附表4直接工程费单价表!#REF!</definedName>
    <definedName name="机4007620" localSheetId="3">[22]附表4直接工程费单价表!#REF!</definedName>
    <definedName name="机4007620">[23]附表4直接工程费单价表!#REF!</definedName>
    <definedName name="机40077" localSheetId="0">[22]附表4直接工程费单价表!#REF!</definedName>
    <definedName name="机40077" localSheetId="1">[22]附表4直接工程费单价表!#REF!</definedName>
    <definedName name="机40077" localSheetId="3">[22]附表4直接工程费单价表!#REF!</definedName>
    <definedName name="机40077">[23]附表4直接工程费单价表!#REF!</definedName>
    <definedName name="机40079" localSheetId="0">[22]附表4直接工程费单价表!#REF!</definedName>
    <definedName name="机40079" localSheetId="1">[22]附表4直接工程费单价表!#REF!</definedName>
    <definedName name="机40079" localSheetId="3">[22]附表4直接工程费单价表!#REF!</definedName>
    <definedName name="机40079">[3]附表5直接工程费单价表!#REF!</definedName>
    <definedName name="机40090" localSheetId="0">[2]附表5直接工程费单价表!#REF!</definedName>
    <definedName name="机40090" localSheetId="1">[2]附表5直接工程费单价表!#REF!</definedName>
    <definedName name="机40090" localSheetId="3">[2]附表5直接工程费单价表!#REF!</definedName>
    <definedName name="机40090">[3]附表5直接工程费单价表!#REF!</definedName>
    <definedName name="机40096" localSheetId="0">[2]附表5直接工程费单价表!#REF!</definedName>
    <definedName name="机40096" localSheetId="1">[2]附表5直接工程费单价表!#REF!</definedName>
    <definedName name="机40096" localSheetId="3">[2]附表5直接工程费单价表!#REF!</definedName>
    <definedName name="机40096">[3]附表5直接工程费单价表!#REF!</definedName>
    <definedName name="机40101" localSheetId="0">[2]附表5直接工程费单价表!#REF!</definedName>
    <definedName name="机40101" localSheetId="1">[2]附表5直接工程费单价表!#REF!</definedName>
    <definedName name="机40101" localSheetId="3">[2]附表5直接工程费单价表!#REF!</definedName>
    <definedName name="机40101">[3]附表5直接工程费单价表!#REF!</definedName>
    <definedName name="机40101A" localSheetId="0">[2]附表5直接工程费单价表!#REF!</definedName>
    <definedName name="机40101A" localSheetId="1">[2]附表5直接工程费单价表!#REF!</definedName>
    <definedName name="机40101A" localSheetId="3">[2]附表5直接工程费单价表!#REF!</definedName>
    <definedName name="机40101A">[3]附表5直接工程费单价表!#REF!</definedName>
    <definedName name="机40101B" localSheetId="0">[2]附表5直接工程费单价表!#REF!</definedName>
    <definedName name="机40101B" localSheetId="1">[2]附表5直接工程费单价表!#REF!</definedName>
    <definedName name="机40101B" localSheetId="3">[2]附表5直接工程费单价表!#REF!</definedName>
    <definedName name="机40101B">[3]附表5直接工程费单价表!#REF!</definedName>
    <definedName name="机40109" localSheetId="0">[2]附表5直接工程费单价表!#REF!</definedName>
    <definedName name="机40109" localSheetId="1">[2]附表5直接工程费单价表!#REF!</definedName>
    <definedName name="机40109" localSheetId="3">[2]附表5直接工程费单价表!#REF!</definedName>
    <definedName name="机40109">[3]附表5直接工程费单价表!#REF!</definedName>
    <definedName name="机40110" localSheetId="0">[2]附表5直接工程费单价表!#REF!</definedName>
    <definedName name="机40110" localSheetId="1">[2]附表5直接工程费单价表!#REF!</definedName>
    <definedName name="机40110" localSheetId="3">[2]附表5直接工程费单价表!#REF!</definedName>
    <definedName name="机40110">[3]附表5直接工程费单价表!#REF!</definedName>
    <definedName name="机40111" localSheetId="0">[2]附表5直接工程费单价表!#REF!</definedName>
    <definedName name="机40111" localSheetId="1">[2]附表5直接工程费单价表!#REF!</definedName>
    <definedName name="机40111" localSheetId="3">[2]附表5直接工程费单价表!#REF!</definedName>
    <definedName name="机40111">[3]附表5直接工程费单价表!#REF!</definedName>
    <definedName name="机40112" localSheetId="0">[2]附表5直接工程费单价表!#REF!</definedName>
    <definedName name="机40112" localSheetId="1">[2]附表5直接工程费单价表!#REF!</definedName>
    <definedName name="机40112" localSheetId="3">[2]附表5直接工程费单价表!#REF!</definedName>
    <definedName name="机40112">[3]附表5直接工程费单价表!#REF!</definedName>
    <definedName name="机40113" localSheetId="0">[2]附表5直接工程费单价表!#REF!</definedName>
    <definedName name="机40113" localSheetId="1">[2]附表5直接工程费单价表!#REF!</definedName>
    <definedName name="机40113" localSheetId="3">[2]附表5直接工程费单价表!#REF!</definedName>
    <definedName name="机40113">[3]附表5直接工程费单价表!#REF!</definedName>
    <definedName name="机40114" localSheetId="0">[2]附表5直接工程费单价表!#REF!</definedName>
    <definedName name="机40114" localSheetId="1">[2]附表5直接工程费单价表!#REF!</definedName>
    <definedName name="机40114" localSheetId="3">[2]附表5直接工程费单价表!#REF!</definedName>
    <definedName name="机40114">[3]附表5直接工程费单价表!#REF!</definedName>
    <definedName name="机40115" localSheetId="0">[22]附表4直接工程费单价表!#REF!</definedName>
    <definedName name="机40115" localSheetId="1">[22]附表4直接工程费单价表!#REF!</definedName>
    <definedName name="机40115" localSheetId="3">[22]附表4直接工程费单价表!#REF!</definedName>
    <definedName name="机40115">[3]附表5直接工程费单价表!#REF!</definedName>
    <definedName name="机40116" localSheetId="0">[22]附表4直接工程费单价表!#REF!</definedName>
    <definedName name="机40116" localSheetId="1">[22]附表4直接工程费单价表!#REF!</definedName>
    <definedName name="机40116" localSheetId="3">[22]附表4直接工程费单价表!#REF!</definedName>
    <definedName name="机40116">0</definedName>
    <definedName name="机40118">0</definedName>
    <definedName name="机40120" localSheetId="0">[2]附表5直接工程费单价表!#REF!</definedName>
    <definedName name="机40120" localSheetId="1">[2]附表5直接工程费单价表!#REF!</definedName>
    <definedName name="机40120" localSheetId="3">[2]附表5直接工程费单价表!#REF!</definedName>
    <definedName name="机40120">[3]附表5直接工程费单价表!#REF!</definedName>
    <definedName name="机40124" localSheetId="0">[2]附表5直接工程费单价表!#REF!</definedName>
    <definedName name="机40124" localSheetId="1">[2]附表5直接工程费单价表!#REF!</definedName>
    <definedName name="机40124" localSheetId="3">[2]附表5直接工程费单价表!#REF!</definedName>
    <definedName name="机40124">[3]附表5直接工程费单价表!#REF!</definedName>
    <definedName name="机40125" localSheetId="0">[2]附表5直接工程费单价表!#REF!</definedName>
    <definedName name="机40125" localSheetId="1">[2]附表5直接工程费单价表!#REF!</definedName>
    <definedName name="机40125" localSheetId="3">[2]附表5直接工程费单价表!#REF!</definedName>
    <definedName name="机40125">[3]附表5直接工程费单价表!#REF!</definedName>
    <definedName name="机40133" localSheetId="0">[22]附表4直接工程费单价表!#REF!</definedName>
    <definedName name="机40133" localSheetId="1">[22]附表4直接工程费单价表!#REF!</definedName>
    <definedName name="机40133" localSheetId="3">[22]附表4直接工程费单价表!#REF!</definedName>
    <definedName name="机40133">[23]附表4直接工程费单价表!#REF!</definedName>
    <definedName name="机40134" localSheetId="0">[2]附表5直接工程费单价表!#REF!</definedName>
    <definedName name="机40134" localSheetId="1">[2]附表5直接工程费单价表!#REF!</definedName>
    <definedName name="机40134" localSheetId="3">[2]附表5直接工程费单价表!#REF!</definedName>
    <definedName name="机40134">[3]附表5直接工程费单价表!#REF!</definedName>
    <definedName name="机40143" localSheetId="0">[2]附表5直接工程费单价表!#REF!</definedName>
    <definedName name="机40143" localSheetId="1">[2]附表5直接工程费单价表!#REF!</definedName>
    <definedName name="机40143" localSheetId="3">[2]附表5直接工程费单价表!#REF!</definedName>
    <definedName name="机40143">[3]附表5直接工程费单价表!#REF!</definedName>
    <definedName name="机40192" localSheetId="0">[22]附表4直接工程费单价表!#REF!</definedName>
    <definedName name="机40192" localSheetId="1">[22]附表4直接工程费单价表!#REF!</definedName>
    <definedName name="机40192" localSheetId="3">[22]附表4直接工程费单价表!#REF!</definedName>
    <definedName name="机40192">[23]附表4直接工程费单价表!#REF!</definedName>
    <definedName name="机40203" localSheetId="0">[22]附表4直接工程费单价表!#REF!</definedName>
    <definedName name="机40203" localSheetId="1">[22]附表4直接工程费单价表!#REF!</definedName>
    <definedName name="机40203" localSheetId="3">[22]附表4直接工程费单价表!#REF!</definedName>
    <definedName name="机40203">[23]附表4直接工程费单价表!#REF!</definedName>
    <definedName name="机40214苯" localSheetId="0">[22]附表4直接工程费单价表!#REF!</definedName>
    <definedName name="机40214苯" localSheetId="1">[22]附表4直接工程费单价表!#REF!</definedName>
    <definedName name="机40214苯" localSheetId="3">[22]附表4直接工程费单价表!#REF!</definedName>
    <definedName name="机40214苯">[23]附表4直接工程费单价表!#REF!</definedName>
    <definedName name="机40224" localSheetId="0">[2]附表5直接工程费单价表!#REF!</definedName>
    <definedName name="机40224" localSheetId="1">[2]附表5直接工程费单价表!#REF!</definedName>
    <definedName name="机40224" localSheetId="3">[2]附表5直接工程费单价表!#REF!</definedName>
    <definedName name="机40224">[3]附表5直接工程费单价表!#REF!</definedName>
    <definedName name="机40260" localSheetId="0">[2]附表5直接工程费单价表!#REF!</definedName>
    <definedName name="机40260" localSheetId="1">[2]附表5直接工程费单价表!#REF!</definedName>
    <definedName name="机40260" localSheetId="3">[2]附表5直接工程费单价表!#REF!</definedName>
    <definedName name="机40260">[3]附表5直接工程费单价表!#REF!</definedName>
    <definedName name="机40263">0</definedName>
    <definedName name="机40271">0</definedName>
    <definedName name="机40286" localSheetId="0">[2]附表5直接工程费单价表!#REF!</definedName>
    <definedName name="机40286" localSheetId="1">[2]附表5直接工程费单价表!#REF!</definedName>
    <definedName name="机40286" localSheetId="3">[2]附表5直接工程费单价表!#REF!</definedName>
    <definedName name="机40286">[3]附表5直接工程费单价表!#REF!</definedName>
    <definedName name="机40287" localSheetId="0">[2]附表5直接工程费单价表!#REF!</definedName>
    <definedName name="机40287" localSheetId="1">[2]附表5直接工程费单价表!#REF!</definedName>
    <definedName name="机40287" localSheetId="3">[2]附表5直接工程费单价表!#REF!</definedName>
    <definedName name="机40287">[3]附表5直接工程费单价表!#REF!</definedName>
    <definedName name="机40288" localSheetId="0">[2]附表5直接工程费单价表!#REF!</definedName>
    <definedName name="机40288" localSheetId="1">[2]附表5直接工程费单价表!#REF!</definedName>
    <definedName name="机40288" localSheetId="3">[2]附表5直接工程费单价表!#REF!</definedName>
    <definedName name="机40288">[3]附表5直接工程费单价表!#REF!</definedName>
    <definedName name="机40289" localSheetId="0">[2]附表5直接工程费单价表!#REF!</definedName>
    <definedName name="机40289" localSheetId="1">[2]附表5直接工程费单价表!#REF!</definedName>
    <definedName name="机40289" localSheetId="3">[2]附表5直接工程费单价表!#REF!</definedName>
    <definedName name="机40289">[3]附表5直接工程费单价表!#REF!</definedName>
    <definedName name="机40289A" localSheetId="0">[2]附表5直接工程费单价表!#REF!</definedName>
    <definedName name="机40289A" localSheetId="1">[2]附表5直接工程费单价表!#REF!</definedName>
    <definedName name="机40289A" localSheetId="3">[2]附表5直接工程费单价表!#REF!</definedName>
    <definedName name="机40289A">[3]附表5直接工程费单价表!#REF!</definedName>
    <definedName name="机40306" localSheetId="0">[2]附表5直接工程费单价表!#REF!</definedName>
    <definedName name="机40306" localSheetId="1">[2]附表5直接工程费单价表!#REF!</definedName>
    <definedName name="机40306" localSheetId="3">[2]附表5直接工程费单价表!#REF!</definedName>
    <definedName name="机40306">[3]附表5直接工程费单价表!#REF!</definedName>
    <definedName name="机40306A" localSheetId="0">[2]附表5直接工程费单价表!#REF!</definedName>
    <definedName name="机40306A" localSheetId="1">[2]附表5直接工程费单价表!#REF!</definedName>
    <definedName name="机40306A" localSheetId="3">[2]附表5直接工程费单价表!#REF!</definedName>
    <definedName name="机40306A">[3]附表5直接工程费单价表!#REF!</definedName>
    <definedName name="机40306B" localSheetId="0">[2]附表5直接工程费单价表!#REF!</definedName>
    <definedName name="机40306B" localSheetId="1">[2]附表5直接工程费单价表!#REF!</definedName>
    <definedName name="机40306B" localSheetId="3">[2]附表5直接工程费单价表!#REF!</definedName>
    <definedName name="机40306B">[3]附表5直接工程费单价表!#REF!</definedName>
    <definedName name="机50003" localSheetId="0">[2]附表5直接工程费单价表!#REF!</definedName>
    <definedName name="机50003" localSheetId="1">[2]附表5直接工程费单价表!#REF!</definedName>
    <definedName name="机50003" localSheetId="3">[2]附表5直接工程费单价表!#REF!</definedName>
    <definedName name="机50003">[3]附表5直接工程费单价表!#REF!</definedName>
    <definedName name="机50004" localSheetId="0">[2]附表5直接工程费单价表!#REF!</definedName>
    <definedName name="机50004" localSheetId="1">[2]附表5直接工程费单价表!#REF!</definedName>
    <definedName name="机50004" localSheetId="3">[2]附表5直接工程费单价表!#REF!</definedName>
    <definedName name="机50004">[3]附表5直接工程费单价表!#REF!</definedName>
    <definedName name="机50005" localSheetId="0">[2]附表5直接工程费单价表!#REF!</definedName>
    <definedName name="机50005" localSheetId="1">[2]附表5直接工程费单价表!#REF!</definedName>
    <definedName name="机50005" localSheetId="3">[2]附表5直接工程费单价表!#REF!</definedName>
    <definedName name="机50005">[3]附表5直接工程费单价表!#REF!</definedName>
    <definedName name="机50006" localSheetId="0">[2]附表5直接工程费单价表!#REF!</definedName>
    <definedName name="机50006" localSheetId="1">[2]附表5直接工程费单价表!#REF!</definedName>
    <definedName name="机50006" localSheetId="3">[2]附表5直接工程费单价表!#REF!</definedName>
    <definedName name="机50006">[3]附表5直接工程费单价表!#REF!</definedName>
    <definedName name="机50014">[42]附表4工程费单价表!#REF!</definedName>
    <definedName name="机50045" localSheetId="0">[2]附表5直接工程费单价表!#REF!</definedName>
    <definedName name="机50045" localSheetId="1">[2]附表5直接工程费单价表!#REF!</definedName>
    <definedName name="机50045" localSheetId="3">[2]附表5直接工程费单价表!#REF!</definedName>
    <definedName name="机50045">[3]附表5直接工程费单价表!#REF!</definedName>
    <definedName name="机50046" localSheetId="0">[2]附表5直接工程费单价表!#REF!</definedName>
    <definedName name="机50046" localSheetId="1">[2]附表5直接工程费单价表!#REF!</definedName>
    <definedName name="机50046" localSheetId="3">[2]附表5直接工程费单价表!#REF!</definedName>
    <definedName name="机50046">[3]附表5直接工程费单价表!#REF!</definedName>
    <definedName name="机50049" localSheetId="0">[2]附表5直接工程费单价表!#REF!</definedName>
    <definedName name="机50049" localSheetId="1">[2]附表5直接工程费单价表!#REF!</definedName>
    <definedName name="机50049" localSheetId="3">[2]附表5直接工程费单价表!#REF!</definedName>
    <definedName name="机50049">[3]附表5直接工程费单价表!#REF!</definedName>
    <definedName name="机50050" localSheetId="0">[2]附表5直接工程费单价表!#REF!</definedName>
    <definedName name="机50050" localSheetId="1">[2]附表5直接工程费单价表!#REF!</definedName>
    <definedName name="机50050" localSheetId="3">[2]附表5直接工程费单价表!#REF!</definedName>
    <definedName name="机50050">[3]附表5直接工程费单价表!#REF!</definedName>
    <definedName name="机50113">[42]附表4工程费单价表!#REF!</definedName>
    <definedName name="机50115">0</definedName>
    <definedName name="机70007" localSheetId="0">[22]附表4直接工程费单价表!#REF!</definedName>
    <definedName name="机70007" localSheetId="1">[22]附表4直接工程费单价表!#REF!</definedName>
    <definedName name="机70007" localSheetId="3">[22]附表4直接工程费单价表!#REF!</definedName>
    <definedName name="机70007">[23]附表4直接工程费单价表!#REF!</definedName>
    <definedName name="机70013" localSheetId="0">[22]附表4直接工程费单价表!#REF!</definedName>
    <definedName name="机70013" localSheetId="1">[22]附表4直接工程费单价表!#REF!</definedName>
    <definedName name="机70013" localSheetId="3">[22]附表4直接工程费单价表!#REF!</definedName>
    <definedName name="机70013">[23]附表4直接工程费单价表!#REF!</definedName>
    <definedName name="机70014" localSheetId="0">[22]附表4直接工程费单价表!#REF!</definedName>
    <definedName name="机70014" localSheetId="1">[22]附表4直接工程费单价表!#REF!</definedName>
    <definedName name="机70014" localSheetId="3">[22]附表4直接工程费单价表!#REF!</definedName>
    <definedName name="机70014">[23]附表4直接工程费单价表!#REF!</definedName>
    <definedName name="机70070" localSheetId="0">[22]附表4直接工程费单价表!#REF!</definedName>
    <definedName name="机70070" localSheetId="1">[22]附表4直接工程费单价表!#REF!</definedName>
    <definedName name="机70070" localSheetId="3">[22]附表4直接工程费单价表!#REF!</definedName>
    <definedName name="机70070">[23]附表4直接工程费单价表!#REF!</definedName>
    <definedName name="机70105" localSheetId="0">[22]附表4直接工程费单价表!#REF!</definedName>
    <definedName name="机70105" localSheetId="1">[22]附表4直接工程费单价表!#REF!</definedName>
    <definedName name="机70105" localSheetId="3">[22]附表4直接工程费单价表!#REF!</definedName>
    <definedName name="机70105">[23]附表4直接工程费单价表!#REF!</definedName>
    <definedName name="机70106" localSheetId="0">[22]附表4直接工程费单价表!#REF!</definedName>
    <definedName name="机70106" localSheetId="1">[22]附表4直接工程费单价表!#REF!</definedName>
    <definedName name="机70106" localSheetId="3">[22]附表4直接工程费单价表!#REF!</definedName>
    <definedName name="机70106">[23]附表4直接工程费单价表!#REF!</definedName>
    <definedName name="机70125" localSheetId="0">[22]附表4直接工程费单价表!#REF!</definedName>
    <definedName name="机70125" localSheetId="1">[22]附表4直接工程费单价表!#REF!</definedName>
    <definedName name="机70125" localSheetId="3">[22]附表4直接工程费单价表!#REF!</definedName>
    <definedName name="机70125">[23]附表4直接工程费单价表!#REF!</definedName>
    <definedName name="机70194" localSheetId="0">[2]附表5直接工程费单价表!#REF!</definedName>
    <definedName name="机70194" localSheetId="1">[2]附表5直接工程费单价表!#REF!</definedName>
    <definedName name="机70194" localSheetId="3">[2]附表5直接工程费单价表!#REF!</definedName>
    <definedName name="机70194">[3]附表5直接工程费单价表!#REF!</definedName>
    <definedName name="机70195" localSheetId="0">[2]附表5直接工程费单价表!#REF!</definedName>
    <definedName name="机70195" localSheetId="1">[2]附表5直接工程费单价表!#REF!</definedName>
    <definedName name="机70195" localSheetId="3">[2]附表5直接工程费单价表!#REF!</definedName>
    <definedName name="机70195">[3]附表5直接工程费单价表!#REF!</definedName>
    <definedName name="机70196" localSheetId="0">[2]附表5直接工程费单价表!#REF!</definedName>
    <definedName name="机70196" localSheetId="1">[2]附表5直接工程费单价表!#REF!</definedName>
    <definedName name="机70196" localSheetId="3">[2]附表5直接工程费单价表!#REF!</definedName>
    <definedName name="机70196">[3]附表5直接工程费单价表!#REF!</definedName>
    <definedName name="机80015" localSheetId="0">[22]附表4直接工程费单价表!#REF!</definedName>
    <definedName name="机80015" localSheetId="1">[22]附表4直接工程费单价表!#REF!</definedName>
    <definedName name="机80015" localSheetId="3">[22]附表4直接工程费单价表!#REF!</definedName>
    <definedName name="机80015">[23]附表4直接工程费单价表!#REF!</definedName>
    <definedName name="机80015加800162" localSheetId="0">[22]附表4直接工程费单价表!#REF!</definedName>
    <definedName name="机80015加800162" localSheetId="1">[22]附表4直接工程费单价表!#REF!</definedName>
    <definedName name="机80015加800162" localSheetId="3">[22]附表4直接工程费单价表!#REF!</definedName>
    <definedName name="机80015加800162">[23]附表4直接工程费单价表!#REF!</definedName>
    <definedName name="机80015减80016" localSheetId="0">[22]附表4直接工程费单价表!#REF!</definedName>
    <definedName name="机80015减80016" localSheetId="1">[22]附表4直接工程费单价表!#REF!</definedName>
    <definedName name="机80015减80016" localSheetId="3">[22]附表4直接工程费单价表!#REF!</definedName>
    <definedName name="机80015减80016">[23]附表4直接工程费单价表!#REF!</definedName>
    <definedName name="机80023加8002410" localSheetId="0">[22]附表4直接工程费单价表!#REF!</definedName>
    <definedName name="机80023加8002410" localSheetId="1">[22]附表4直接工程费单价表!#REF!</definedName>
    <definedName name="机80023加8002410" localSheetId="3">[22]附表4直接工程费单价表!#REF!</definedName>
    <definedName name="机80023加8002410">[23]附表4直接工程费单价表!#REF!</definedName>
    <definedName name="机80033" localSheetId="0">[22]附表4直接工程费单价表!#REF!</definedName>
    <definedName name="机80033" localSheetId="1">[22]附表4直接工程费单价表!#REF!</definedName>
    <definedName name="机80033" localSheetId="3">[22]附表4直接工程费单价表!#REF!</definedName>
    <definedName name="机80033">[23]附表4直接工程费单价表!#REF!</definedName>
    <definedName name="机80034" localSheetId="0">[22]附表4直接工程费单价表!#REF!</definedName>
    <definedName name="机80034" localSheetId="1">[22]附表4直接工程费单价表!#REF!</definedName>
    <definedName name="机80034" localSheetId="3">[22]附表4直接工程费单价表!#REF!</definedName>
    <definedName name="机80034">[23]附表4直接工程费单价表!#REF!</definedName>
    <definedName name="机90014" localSheetId="0">[2]附表5直接工程费单价表!#REF!</definedName>
    <definedName name="机90014" localSheetId="1">[2]附表5直接工程费单价表!#REF!</definedName>
    <definedName name="机90014" localSheetId="3">[2]附表5直接工程费单价表!#REF!</definedName>
    <definedName name="机90014">[3]附表5直接工程费单价表!#REF!</definedName>
    <definedName name="机90017" localSheetId="0">[2]附表5直接工程费单价表!#REF!</definedName>
    <definedName name="机90017" localSheetId="1">[2]附表5直接工程费单价表!#REF!</definedName>
    <definedName name="机90017" localSheetId="3">[2]附表5直接工程费单价表!#REF!</definedName>
    <definedName name="机90017">[3]附表5直接工程费单价表!#REF!</definedName>
    <definedName name="机90017A" localSheetId="0">[2]附表5直接工程费单价表!#REF!</definedName>
    <definedName name="机90017A" localSheetId="1">[2]附表5直接工程费单价表!#REF!</definedName>
    <definedName name="机90017A" localSheetId="3">[2]附表5直接工程费单价表!#REF!</definedName>
    <definedName name="机90017A">[3]附表5直接工程费单价表!#REF!</definedName>
    <definedName name="机90085" localSheetId="0">[2]附表5直接工程费单价表!#REF!</definedName>
    <definedName name="机90085" localSheetId="1">[2]附表5直接工程费单价表!#REF!</definedName>
    <definedName name="机90085" localSheetId="3">[2]附表5直接工程费单价表!#REF!</definedName>
    <definedName name="机90085">[3]附表5直接工程费单价表!#REF!</definedName>
    <definedName name="机90086" localSheetId="0">[2]附表5直接工程费单价表!#REF!</definedName>
    <definedName name="机90086" localSheetId="1">[2]附表5直接工程费单价表!#REF!</definedName>
    <definedName name="机90086" localSheetId="3">[2]附表5直接工程费单价表!#REF!</definedName>
    <definedName name="机90086">[3]附表5直接工程费单价表!#REF!</definedName>
    <definedName name="机90087" localSheetId="0">[2]附表5直接工程费单价表!#REF!</definedName>
    <definedName name="机90087" localSheetId="1">[2]附表5直接工程费单价表!#REF!</definedName>
    <definedName name="机90087" localSheetId="3">[2]附表5直接工程费单价表!#REF!</definedName>
    <definedName name="机90087">[3]附表5直接工程费单价表!#REF!</definedName>
    <definedName name="机90087A" localSheetId="0">[2]附表5直接工程费单价表!#REF!</definedName>
    <definedName name="机90087A" localSheetId="1">[2]附表5直接工程费单价表!#REF!</definedName>
    <definedName name="机90087A" localSheetId="3">[2]附表5直接工程费单价表!#REF!</definedName>
    <definedName name="机90087A">[3]附表5直接工程费单价表!#REF!</definedName>
    <definedName name="机90136" localSheetId="0">[2]附表5直接工程费单价表!#REF!</definedName>
    <definedName name="机90136" localSheetId="1">[2]附表5直接工程费单价表!#REF!</definedName>
    <definedName name="机90136" localSheetId="3">[2]附表5直接工程费单价表!#REF!</definedName>
    <definedName name="机90136">[3]附表5直接工程费单价表!#REF!</definedName>
    <definedName name="机90147" localSheetId="0">[2]附表5直接工程费单价表!#REF!</definedName>
    <definedName name="机90147" localSheetId="1">[2]附表5直接工程费单价表!#REF!</definedName>
    <definedName name="机90147" localSheetId="3">[2]附表5直接工程费单价表!#REF!</definedName>
    <definedName name="机90147">[3]附表5直接工程费单价表!#REF!</definedName>
    <definedName name="机90189">0</definedName>
    <definedName name="机补1">0</definedName>
    <definedName name="机补1A">0</definedName>
    <definedName name="机补2" localSheetId="0">[2]附表5直接工程费单价表!#REF!</definedName>
    <definedName name="机补2" localSheetId="1">[2]附表5直接工程费单价表!#REF!</definedName>
    <definedName name="机补2" localSheetId="3">[2]附表5直接工程费单价表!#REF!</definedName>
    <definedName name="机补2">[3]附表5直接工程费单价表!#REF!</definedName>
    <definedName name="机补3" localSheetId="0">[2]附表5直接工程费单价表!#REF!</definedName>
    <definedName name="机补3" localSheetId="1">[2]附表5直接工程费单价表!#REF!</definedName>
    <definedName name="机补3" localSheetId="3">[2]附表5直接工程费单价表!#REF!</definedName>
    <definedName name="机补3">[3]附表5直接工程费单价表!#REF!</definedName>
    <definedName name="机补4">0</definedName>
    <definedName name="机补5">0</definedName>
    <definedName name="机电安装111" localSheetId="0" hidden="1">#REF!</definedName>
    <definedName name="机电安装111" localSheetId="1" hidden="1">#REF!</definedName>
    <definedName name="机电安装111" localSheetId="3" hidden="1">#REF!</definedName>
    <definedName name="机电安装111" hidden="1">#REF!</definedName>
    <definedName name="机动翻斗车1t" localSheetId="0">[2]附表3机械台班!#REF!</definedName>
    <definedName name="机动翻斗车1t" localSheetId="1">[2]附表3机械台班!#REF!</definedName>
    <definedName name="机动翻斗车1t" localSheetId="3">[2]附表3机械台班!#REF!</definedName>
    <definedName name="机动翻斗车1t">[3]附表3机械台班!#REF!</definedName>
    <definedName name="机建11_25换" localSheetId="0">[2]附表5直接工程费单价表!#REF!</definedName>
    <definedName name="机建11_25换" localSheetId="1">[2]附表5直接工程费单价表!#REF!</definedName>
    <definedName name="机建11_25换" localSheetId="3">[2]附表5直接工程费单价表!#REF!</definedName>
    <definedName name="机建11_25换">[3]附表5直接工程费单价表!#REF!</definedName>
    <definedName name="机建4_10换" localSheetId="0">[2]附表5直接工程费单价表!#REF!</definedName>
    <definedName name="机建4_10换" localSheetId="1">[2]附表5直接工程费单价表!#REF!</definedName>
    <definedName name="机建4_10换" localSheetId="3">[2]附表5直接工程费单价表!#REF!</definedName>
    <definedName name="机建4_10换">[3]附表5直接工程费单价表!#REF!</definedName>
    <definedName name="机井" localSheetId="0">#REF!</definedName>
    <definedName name="机井" localSheetId="1">#REF!</definedName>
    <definedName name="机井" localSheetId="3">#REF!</definedName>
    <definedName name="机井">#REF!</definedName>
    <definedName name="机械调差系数" localSheetId="0">#REF!</definedName>
    <definedName name="机械调差系数" localSheetId="1">#REF!</definedName>
    <definedName name="机械调差系数" localSheetId="3">#REF!</definedName>
    <definedName name="机械调差系数">#REF!</definedName>
    <definedName name="机械库" localSheetId="0">#REF!</definedName>
    <definedName name="机械库" localSheetId="1">#REF!</definedName>
    <definedName name="机械库" localSheetId="3">#REF!</definedName>
    <definedName name="机械库">#REF!</definedName>
    <definedName name="机械库1" localSheetId="0">#REF!</definedName>
    <definedName name="机械库1" localSheetId="1">#REF!</definedName>
    <definedName name="机械库1" localSheetId="3">#REF!</definedName>
    <definedName name="机械库1">#REF!</definedName>
    <definedName name="机油" localSheetId="0">[22]附表2材料价格计算表!#REF!</definedName>
    <definedName name="机油" localSheetId="1">[22]附表2材料价格计算表!#REF!</definedName>
    <definedName name="机油" localSheetId="3">[22]附表2材料价格计算表!#REF!</definedName>
    <definedName name="机油">[23]附表2材料价格计算表!#REF!</definedName>
    <definedName name="基本电价" localSheetId="0">[22]附表2材料价格计算表!#REF!</definedName>
    <definedName name="基本电价" localSheetId="1">[22]附表2材料价格计算表!#REF!</definedName>
    <definedName name="基本电价" localSheetId="3">[22]附表2材料价格计算表!#REF!</definedName>
    <definedName name="基本电价">[23]附表2材料价格计算表!#REF!</definedName>
    <definedName name="技工" localSheetId="0">[58]人工工资!$E$19</definedName>
    <definedName name="技工" localSheetId="1">[58]人工工资!$E$19</definedName>
    <definedName name="技工" localSheetId="3">[58]人工工资!$E$19</definedName>
    <definedName name="技工">[59]人工工资!$E$19</definedName>
    <definedName name="甲苯" localSheetId="0">[2]附表2材料价格表!#REF!</definedName>
    <definedName name="甲苯" localSheetId="1">[2]附表2材料价格表!#REF!</definedName>
    <definedName name="甲苯" localSheetId="3">[2]附表2材料价格表!#REF!</definedName>
    <definedName name="甲苯">[3]附表2材料价格表!#REF!</definedName>
    <definedName name="甲类" localSheetId="0">[55]附表1人工单价表!#REF!</definedName>
    <definedName name="甲类" localSheetId="1">[55]附表1人工单价表!#REF!</definedName>
    <definedName name="甲类" localSheetId="3">[55]附表1人工单价表!#REF!</definedName>
    <definedName name="甲类">[58]附表1人工单价表!#REF!</definedName>
    <definedName name="价_元" localSheetId="0">'[35]#REF'!$F$2</definedName>
    <definedName name="价_元" localSheetId="1">'[35]#REF'!$F$2</definedName>
    <definedName name="价_元" localSheetId="3">'[35]#REF'!$F$2</definedName>
    <definedName name="价_元">'[36]#REF'!$F$2</definedName>
    <definedName name="间接安装" localSheetId="0">[58]基础参数值!$I$23</definedName>
    <definedName name="间接安装" localSheetId="1">[58]基础参数值!$I$23</definedName>
    <definedName name="间接安装" localSheetId="3">[58]基础参数值!$I$23</definedName>
    <definedName name="间接安装">[59]基础参数值!$I$23</definedName>
    <definedName name="间接钢筋" localSheetId="0">[58]基础参数值!$I$19</definedName>
    <definedName name="间接钢筋" localSheetId="1">[58]基础参数值!$I$19</definedName>
    <definedName name="间接钢筋" localSheetId="3">[58]基础参数值!$I$19</definedName>
    <definedName name="间接钢筋">[59]基础参数值!$I$19</definedName>
    <definedName name="间接其它" localSheetId="0">[58]基础参数值!$I$22</definedName>
    <definedName name="间接其它" localSheetId="1">[58]基础参数值!$I$22</definedName>
    <definedName name="间接其它" localSheetId="3">[58]基础参数值!$I$22</definedName>
    <definedName name="间接其它">[59]基础参数值!$I$22</definedName>
    <definedName name="间接砌石" localSheetId="0">[58]基础参数值!$I$17</definedName>
    <definedName name="间接砌石" localSheetId="1">[58]基础参数值!$I$17</definedName>
    <definedName name="间接砌石" localSheetId="3">[58]基础参数值!$I$17</definedName>
    <definedName name="间接砌石">[59]基础参数值!$I$17</definedName>
    <definedName name="间接砼" localSheetId="0">[58]基础参数值!$I$18</definedName>
    <definedName name="间接砼" localSheetId="1">[58]基础参数值!$I$18</definedName>
    <definedName name="间接砼" localSheetId="3">[58]基础参数值!$I$18</definedName>
    <definedName name="间接砼">[59]基础参数值!$I$18</definedName>
    <definedName name="间接土方" localSheetId="0">[58]基础参数值!$I$15</definedName>
    <definedName name="间接土方" localSheetId="1">[58]基础参数值!$I$15</definedName>
    <definedName name="间接土方" localSheetId="3">[58]基础参数值!$I$15</definedName>
    <definedName name="间接土方">[59]基础参数值!$I$15</definedName>
    <definedName name="间接钻孔" localSheetId="0">[58]基础参数值!$I$20</definedName>
    <definedName name="间接钻孔" localSheetId="1">[58]基础参数值!$I$20</definedName>
    <definedName name="间接钻孔" localSheetId="3">[58]基础参数值!$I$20</definedName>
    <definedName name="间接钻孔">[59]基础参数值!$I$20</definedName>
    <definedName name="简易缆索机40t" localSheetId="0">[2]附表3机械台班!#REF!</definedName>
    <definedName name="简易缆索机40t" localSheetId="1">[2]附表3机械台班!#REF!</definedName>
    <definedName name="简易缆索机40t" localSheetId="3">[2]附表3机械台班!#REF!</definedName>
    <definedName name="简易缆索机40t">[3]附表3机械台班!#REF!</definedName>
    <definedName name="碱粉" localSheetId="0">[2]附表2材料价格表!#REF!</definedName>
    <definedName name="碱粉" localSheetId="1">[2]附表2材料价格表!#REF!</definedName>
    <definedName name="碱粉" localSheetId="3">[2]附表2材料价格表!#REF!</definedName>
    <definedName name="碱粉">[3]附表2材料价格表!#REF!</definedName>
    <definedName name="交流电焊机30" localSheetId="0">#REF!</definedName>
    <definedName name="交流电焊机30" localSheetId="1">#REF!</definedName>
    <definedName name="交流电焊机30" localSheetId="3">#REF!</definedName>
    <definedName name="交流电焊机30">#REF!</definedName>
    <definedName name="胶φ76" localSheetId="0">[2]附表2材料价格表!#REF!</definedName>
    <definedName name="胶φ76" localSheetId="1">[2]附表2材料价格表!#REF!</definedName>
    <definedName name="胶φ76" localSheetId="3">[2]附表2材料价格表!#REF!</definedName>
    <definedName name="胶φ76">[3]附表2材料价格表!#REF!</definedName>
    <definedName name="胶轮车" localSheetId="0">[2]附表3机械台班!#REF!</definedName>
    <definedName name="胶轮车" localSheetId="1">[2]附表3机械台班!#REF!</definedName>
    <definedName name="胶轮车" localSheetId="3">[2]附表3机械台班!#REF!</definedName>
    <definedName name="胶轮车">[3]附表3机械台班!#REF!</definedName>
    <definedName name="胶轮架子车" localSheetId="0">#REF!</definedName>
    <definedName name="胶轮架子车" localSheetId="1">#REF!</definedName>
    <definedName name="胶轮架子车" localSheetId="3">#REF!</definedName>
    <definedName name="胶轮架子车">#REF!</definedName>
    <definedName name="胶圈φ110" localSheetId="0">[2]附表2材料价格表!#REF!</definedName>
    <definedName name="胶圈φ110" localSheetId="1">[2]附表2材料价格表!#REF!</definedName>
    <definedName name="胶圈φ110" localSheetId="3">[2]附表2材料价格表!#REF!</definedName>
    <definedName name="胶圈φ110">[3]附表2材料价格表!#REF!</definedName>
    <definedName name="胶圈φ125" localSheetId="0">[2]附表2材料价格表!#REF!</definedName>
    <definedName name="胶圈φ125" localSheetId="1">[2]附表2材料价格表!#REF!</definedName>
    <definedName name="胶圈φ125" localSheetId="3">[2]附表2材料价格表!#REF!</definedName>
    <definedName name="胶圈φ125">[3]附表2材料价格表!#REF!</definedName>
    <definedName name="胶圈φ160" localSheetId="0">[2]附表2材料价格表!#REF!</definedName>
    <definedName name="胶圈φ160" localSheetId="1">[2]附表2材料价格表!#REF!</definedName>
    <definedName name="胶圈φ160" localSheetId="3">[2]附表2材料价格表!#REF!</definedName>
    <definedName name="胶圈φ160">[3]附表2材料价格表!#REF!</definedName>
    <definedName name="胶圈φ200" localSheetId="0">[2]附表2材料价格表!#REF!</definedName>
    <definedName name="胶圈φ200" localSheetId="1">[2]附表2材料价格表!#REF!</definedName>
    <definedName name="胶圈φ200" localSheetId="3">[2]附表2材料价格表!#REF!</definedName>
    <definedName name="胶圈φ200">[3]附表2材料价格表!#REF!</definedName>
    <definedName name="胶圈φ225" localSheetId="0">[2]附表2材料价格表!#REF!</definedName>
    <definedName name="胶圈φ225" localSheetId="1">[2]附表2材料价格表!#REF!</definedName>
    <definedName name="胶圈φ225" localSheetId="3">[2]附表2材料价格表!#REF!</definedName>
    <definedName name="胶圈φ225">[3]附表2材料价格表!#REF!</definedName>
    <definedName name="胶圈φ250" localSheetId="0">[2]附表2材料价格表!#REF!</definedName>
    <definedName name="胶圈φ250" localSheetId="1">[2]附表2材料价格表!#REF!</definedName>
    <definedName name="胶圈φ250" localSheetId="3">[2]附表2材料价格表!#REF!</definedName>
    <definedName name="胶圈φ250">[3]附表2材料价格表!#REF!</definedName>
    <definedName name="胶圈φ315" localSheetId="0">[2]附表2材料价格表!#REF!</definedName>
    <definedName name="胶圈φ315" localSheetId="1">[2]附表2材料价格表!#REF!</definedName>
    <definedName name="胶圈φ315" localSheetId="3">[2]附表2材料价格表!#REF!</definedName>
    <definedName name="胶圈φ315">[3]附表2材料价格表!#REF!</definedName>
    <definedName name="胶圈φ355" localSheetId="0">[2]附表2材料价格表!#REF!</definedName>
    <definedName name="胶圈φ355" localSheetId="1">[2]附表2材料价格表!#REF!</definedName>
    <definedName name="胶圈φ355" localSheetId="3">[2]附表2材料价格表!#REF!</definedName>
    <definedName name="胶圈φ355">[3]附表2材料价格表!#REF!</definedName>
    <definedName name="胶圈φ400" localSheetId="0">[2]附表2材料价格表!#REF!</definedName>
    <definedName name="胶圈φ400" localSheetId="1">[2]附表2材料价格表!#REF!</definedName>
    <definedName name="胶圈φ400" localSheetId="3">[2]附表2材料价格表!#REF!</definedName>
    <definedName name="胶圈φ400">[3]附表2材料价格表!#REF!</definedName>
    <definedName name="胶圈φ76" localSheetId="0">[2]附表2材料价格表!#REF!</definedName>
    <definedName name="胶圈φ76" localSheetId="1">[2]附表2材料价格表!#REF!</definedName>
    <definedName name="胶圈φ76" localSheetId="3">[2]附表2材料价格表!#REF!</definedName>
    <definedName name="胶圈φ76">[3]附表2材料价格表!#REF!</definedName>
    <definedName name="胶圈φ90" localSheetId="0">[2]附表2材料价格表!#REF!</definedName>
    <definedName name="胶圈φ90" localSheetId="1">[2]附表2材料价格表!#REF!</definedName>
    <definedName name="胶圈φ90" localSheetId="3">[2]附表2材料价格表!#REF!</definedName>
    <definedName name="胶圈φ90">[3]附表2材料价格表!#REF!</definedName>
    <definedName name="焦油膏">[46]材价汇!$D$51</definedName>
    <definedName name="搅拌机0.25m3" localSheetId="0">[2]附表3机械台班!#REF!</definedName>
    <definedName name="搅拌机0.25m3" localSheetId="1">[2]附表3机械台班!#REF!</definedName>
    <definedName name="搅拌机0.25m3" localSheetId="3">[2]附表3机械台班!#REF!</definedName>
    <definedName name="搅拌机0.25m3">[3]附表3机械台班!#REF!</definedName>
    <definedName name="搅拌机0.4m3" localSheetId="0">[2]附表3机械台班!#REF!</definedName>
    <definedName name="搅拌机0.4m3" localSheetId="1">[2]附表3机械台班!#REF!</definedName>
    <definedName name="搅拌机0.4m3" localSheetId="3">[2]附表3机械台班!#REF!</definedName>
    <definedName name="搅拌机0.4m3">[3]附表3机械台班!#REF!</definedName>
    <definedName name="搅拌机出料0.4m3">[45]附表3机械!$K$54</definedName>
    <definedName name="接头" localSheetId="0">[22]附表2材料价格计算表!#REF!</definedName>
    <definedName name="接头" localSheetId="1">[22]附表2材料价格计算表!#REF!</definedName>
    <definedName name="接头" localSheetId="3">[22]附表2材料价格计算表!#REF!</definedName>
    <definedName name="接头">[23]附表2材料价格计算表!#REF!</definedName>
    <definedName name="截阀开关φ90×76" localSheetId="0">[2]附表2材料价格表!#REF!</definedName>
    <definedName name="截阀开关φ90×76" localSheetId="1">[2]附表2材料价格表!#REF!</definedName>
    <definedName name="截阀开关φ90×76" localSheetId="3">[2]附表2材料价格表!#REF!</definedName>
    <definedName name="截阀开关φ90×76">[3]附表2材料价格表!#REF!</definedName>
    <definedName name="截止阀开关φ90×76" localSheetId="0">[2]附表2材料价格表!#REF!</definedName>
    <definedName name="截止阀开关φ90×76" localSheetId="1">[2]附表2材料价格表!#REF!</definedName>
    <definedName name="截止阀开关φ90×76" localSheetId="3">[2]附表2材料价格表!#REF!</definedName>
    <definedName name="截止阀开关φ90×76">[3]附表2材料价格表!#REF!</definedName>
    <definedName name="精制六角带帽螺栓M161460" localSheetId="0">[22]附表2材料价格计算表!#REF!</definedName>
    <definedName name="精制六角带帽螺栓M161460" localSheetId="1">[22]附表2材料价格计算表!#REF!</definedName>
    <definedName name="精制六角带帽螺栓M161460" localSheetId="3">[22]附表2材料价格计算表!#REF!</definedName>
    <definedName name="精制六角带帽螺栓M161460">[23]附表2材料价格计算表!#REF!</definedName>
    <definedName name="精致六角带帽螺栓M101470" localSheetId="0">[22]附表2材料价格计算表!#REF!</definedName>
    <definedName name="精致六角带帽螺栓M101470" localSheetId="1">[22]附表2材料价格计算表!#REF!</definedName>
    <definedName name="精致六角带帽螺栓M101470" localSheetId="3">[22]附表2材料价格计算表!#REF!</definedName>
    <definedName name="精致六角带帽螺栓M101470">[23]附表2材料价格计算表!#REF!</definedName>
    <definedName name="锯材" localSheetId="0">[48]附表2材料价格计算表!$D$20</definedName>
    <definedName name="锯材" localSheetId="1">[48]附表2材料价格计算表!$D$20</definedName>
    <definedName name="锯材" localSheetId="3">[48]附表2材料价格计算表!$D$20</definedName>
    <definedName name="锯材">[3]附表2材料价格表!#REF!</definedName>
    <definedName name="聚氨酯" localSheetId="0">[22]附表2材料价格计算表!#REF!</definedName>
    <definedName name="聚氨酯" localSheetId="1">[22]附表2材料价格计算表!#REF!</definedName>
    <definedName name="聚氨酯" localSheetId="3">[22]附表2材料价格计算表!#REF!</definedName>
    <definedName name="聚氨酯">[23]附表2材料价格计算表!#REF!</definedName>
    <definedName name="聚乙烯胶泥" localSheetId="0">[22]附表2材料价格计算表!#REF!</definedName>
    <definedName name="聚乙烯胶泥" localSheetId="1">[22]附表2材料价格计算表!#REF!</definedName>
    <definedName name="聚乙烯胶泥" localSheetId="3">[22]附表2材料价格计算表!#REF!</definedName>
    <definedName name="聚乙烯胶泥">[23]附表2材料价格计算表!#REF!</definedName>
    <definedName name="卷板机" localSheetId="0">#REF!</definedName>
    <definedName name="卷板机" localSheetId="1">#REF!</definedName>
    <definedName name="卷板机" localSheetId="3">#REF!</definedName>
    <definedName name="卷板机">#REF!</definedName>
    <definedName name="卷扬机3t" localSheetId="0">[48]附表3机械台班计算表!$K$94</definedName>
    <definedName name="卷扬机3t" localSheetId="1">[48]附表3机械台班计算表!$K$94</definedName>
    <definedName name="卷扬机3t" localSheetId="3">[48]附表3机械台班计算表!$K$94</definedName>
    <definedName name="卷扬机3t">[3]附表3机械台班!#REF!</definedName>
    <definedName name="卷扬机5t" localSheetId="0">#REF!</definedName>
    <definedName name="卷扬机5t" localSheetId="1">#REF!</definedName>
    <definedName name="卷扬机5t" localSheetId="3">#REF!</definedName>
    <definedName name="卷扬机5t">#REF!</definedName>
    <definedName name="竣工验收费" localSheetId="0">#REF!</definedName>
    <definedName name="竣工验收费" localSheetId="1">#REF!</definedName>
    <definedName name="竣工验收费" localSheetId="3">#REF!</definedName>
    <definedName name="竣工验收费">#REF!</definedName>
    <definedName name="竣工验收费南">'[40]表5-3竣工验收费南 '!$E$9</definedName>
    <definedName name="竣工验收费预算表" localSheetId="0">'[55]表5-3竣工'!$E$14</definedName>
    <definedName name="竣工验收费预算表" localSheetId="1">'[55]表5-3竣工'!$E$14</definedName>
    <definedName name="竣工验收费预算表" localSheetId="3">'[55]表5-3竣工'!$E$14</definedName>
    <definedName name="竣工验收费预算表">'[58]表5-3竣工'!$E$14</definedName>
    <definedName name="卡扣" localSheetId="0">[46]材价汇!$D$30</definedName>
    <definedName name="卡扣" localSheetId="1">[46]材价汇!$D$30</definedName>
    <definedName name="卡扣" localSheetId="3">[46]材价汇!$D$30</definedName>
    <definedName name="卡扣">[45]附表2材料!$D$29</definedName>
    <definedName name="卡扣件" localSheetId="0">#REF!</definedName>
    <definedName name="卡扣件" localSheetId="1">#REF!</definedName>
    <definedName name="卡扣件" localSheetId="3">#REF!</definedName>
    <definedName name="卡扣件">#REF!</definedName>
    <definedName name="卡子φ110" localSheetId="0">[2]附表2材料价格表!#REF!</definedName>
    <definedName name="卡子φ110" localSheetId="1">[2]附表2材料价格表!#REF!</definedName>
    <definedName name="卡子φ110" localSheetId="3">[2]附表2材料价格表!#REF!</definedName>
    <definedName name="卡子φ110">[3]附表2材料价格表!#REF!</definedName>
    <definedName name="卡子φ125" localSheetId="0">[2]附表2材料价格表!#REF!</definedName>
    <definedName name="卡子φ125" localSheetId="1">[2]附表2材料价格表!#REF!</definedName>
    <definedName name="卡子φ125" localSheetId="3">[2]附表2材料价格表!#REF!</definedName>
    <definedName name="卡子φ125">[3]附表2材料价格表!#REF!</definedName>
    <definedName name="卡子φ160" localSheetId="0">[2]附表2材料价格表!#REF!</definedName>
    <definedName name="卡子φ160" localSheetId="1">[2]附表2材料价格表!#REF!</definedName>
    <definedName name="卡子φ160" localSheetId="3">[2]附表2材料价格表!#REF!</definedName>
    <definedName name="卡子φ160">[3]附表2材料价格表!#REF!</definedName>
    <definedName name="卡子φ200" localSheetId="0">[2]附表2材料价格表!#REF!</definedName>
    <definedName name="卡子φ200" localSheetId="1">[2]附表2材料价格表!#REF!</definedName>
    <definedName name="卡子φ200" localSheetId="3">[2]附表2材料价格表!#REF!</definedName>
    <definedName name="卡子φ200">[3]附表2材料价格表!#REF!</definedName>
    <definedName name="卡子φ225" localSheetId="0">[2]附表2材料价格表!#REF!</definedName>
    <definedName name="卡子φ225" localSheetId="1">[2]附表2材料价格表!#REF!</definedName>
    <definedName name="卡子φ225" localSheetId="3">[2]附表2材料价格表!#REF!</definedName>
    <definedName name="卡子φ225">[3]附表2材料价格表!#REF!</definedName>
    <definedName name="卡子φ250" localSheetId="0">[2]附表2材料价格表!#REF!</definedName>
    <definedName name="卡子φ250" localSheetId="1">[2]附表2材料价格表!#REF!</definedName>
    <definedName name="卡子φ250" localSheetId="3">[2]附表2材料价格表!#REF!</definedName>
    <definedName name="卡子φ250">[3]附表2材料价格表!#REF!</definedName>
    <definedName name="卡子φ315" localSheetId="0">[2]附表2材料价格表!#REF!</definedName>
    <definedName name="卡子φ315" localSheetId="1">[2]附表2材料价格表!#REF!</definedName>
    <definedName name="卡子φ315" localSheetId="3">[2]附表2材料价格表!#REF!</definedName>
    <definedName name="卡子φ315">[3]附表2材料价格表!#REF!</definedName>
    <definedName name="卡子φ355" localSheetId="0">[2]附表2材料价格表!#REF!</definedName>
    <definedName name="卡子φ355" localSheetId="1">[2]附表2材料价格表!#REF!</definedName>
    <definedName name="卡子φ355" localSheetId="3">[2]附表2材料价格表!#REF!</definedName>
    <definedName name="卡子φ355">[3]附表2材料价格表!#REF!</definedName>
    <definedName name="卡子φ400" localSheetId="0">[2]附表2材料价格表!#REF!</definedName>
    <definedName name="卡子φ400" localSheetId="1">[2]附表2材料价格表!#REF!</definedName>
    <definedName name="卡子φ400" localSheetId="3">[2]附表2材料价格表!#REF!</definedName>
    <definedName name="卡子φ400">[3]附表2材料价格表!#REF!</definedName>
    <definedName name="卡子φ500" localSheetId="0">[2]附表2材料价格表!#REF!</definedName>
    <definedName name="卡子φ500" localSheetId="1">[2]附表2材料价格表!#REF!</definedName>
    <definedName name="卡子φ500" localSheetId="3">[2]附表2材料价格表!#REF!</definedName>
    <definedName name="卡子φ500">[3]附表2材料价格表!#REF!</definedName>
    <definedName name="卡子φ90" localSheetId="0">[2]附表2材料价格表!#REF!</definedName>
    <definedName name="卡子φ90" localSheetId="1">[2]附表2材料价格表!#REF!</definedName>
    <definedName name="卡子φ90" localSheetId="3">[2]附表2材料价格表!#REF!</definedName>
    <definedName name="卡子φ90">[3]附表2材料价格表!#REF!</definedName>
    <definedName name="开挖" localSheetId="0">[60]新定额单价!#REF!</definedName>
    <definedName name="开挖" localSheetId="1">[60]新定额单价!#REF!</definedName>
    <definedName name="开挖" localSheetId="3">[60]新定额单价!#REF!</definedName>
    <definedName name="开挖">[61]新定额单价!#REF!</definedName>
    <definedName name="空气阀φ120" localSheetId="0">[2]附表2材料价格表!#REF!</definedName>
    <definedName name="空气阀φ120" localSheetId="1">[2]附表2材料价格表!#REF!</definedName>
    <definedName name="空气阀φ120" localSheetId="3">[2]附表2材料价格表!#REF!</definedName>
    <definedName name="空气阀φ120">[3]附表2材料价格表!#REF!</definedName>
    <definedName name="空气阀φ140" localSheetId="0">[2]附表2材料价格表!#REF!</definedName>
    <definedName name="空气阀φ140" localSheetId="1">[2]附表2材料价格表!#REF!</definedName>
    <definedName name="空气阀φ140" localSheetId="3">[2]附表2材料价格表!#REF!</definedName>
    <definedName name="空气阀φ140">[3]附表2材料价格表!#REF!</definedName>
    <definedName name="空气阀φ160" localSheetId="0">[2]附表2材料价格表!#REF!</definedName>
    <definedName name="空气阀φ160" localSheetId="1">[2]附表2材料价格表!#REF!</definedName>
    <definedName name="空气阀φ160" localSheetId="3">[2]附表2材料价格表!#REF!</definedName>
    <definedName name="空气阀φ160">[3]附表2材料价格表!#REF!</definedName>
    <definedName name="空心钢" localSheetId="0">#REF!</definedName>
    <definedName name="空心钢" localSheetId="1">#REF!</definedName>
    <definedName name="空心钢" localSheetId="3">#REF!</definedName>
    <definedName name="空心钢">#REF!</definedName>
    <definedName name="控制价" localSheetId="0">#REF!</definedName>
    <definedName name="控制价" localSheetId="1">#REF!</definedName>
    <definedName name="控制价" localSheetId="3">#REF!</definedName>
    <definedName name="控制价">#REF!</definedName>
    <definedName name="块石" localSheetId="0">#REF!</definedName>
    <definedName name="块石" localSheetId="1">#REF!</definedName>
    <definedName name="块石" localSheetId="3">#REF!</definedName>
    <definedName name="块石">#REF!</definedName>
    <definedName name="扩大估算" localSheetId="0">[58]基础参数值!$F$5</definedName>
    <definedName name="扩大估算" localSheetId="1">[58]基础参数值!$F$5</definedName>
    <definedName name="扩大估算" localSheetId="3">[58]基础参数值!$F$5</definedName>
    <definedName name="扩大估算">[59]基础参数值!$F$5</definedName>
    <definedName name="拉模" localSheetId="0">#REF!</definedName>
    <definedName name="拉模" localSheetId="1">#REF!</definedName>
    <definedName name="拉模" localSheetId="3">#REF!</definedName>
    <definedName name="拉模">#REF!</definedName>
    <definedName name="拉线板_60_12" localSheetId="0">[2]附表2材料价格表!#REF!</definedName>
    <definedName name="拉线板_60_12" localSheetId="1">[2]附表2材料价格表!#REF!</definedName>
    <definedName name="拉线板_60_12" localSheetId="3">[2]附表2材料价格表!#REF!</definedName>
    <definedName name="拉线板_60_12">[3]附表2材料价格表!#REF!</definedName>
    <definedName name="拉线棒￠16_2500" localSheetId="0">[2]附表2材料价格表!#REF!</definedName>
    <definedName name="拉线棒￠16_2500" localSheetId="1">[2]附表2材料价格表!#REF!</definedName>
    <definedName name="拉线棒￠16_2500" localSheetId="3">[2]附表2材料价格表!#REF!</definedName>
    <definedName name="拉线棒￠16_2500">[3]附表2材料价格表!#REF!</definedName>
    <definedName name="拉线盘_LP_6_混凝土" localSheetId="0">[2]附表2材料价格表!#REF!</definedName>
    <definedName name="拉线盘_LP_6_混凝土" localSheetId="1">[2]附表2材料价格表!#REF!</definedName>
    <definedName name="拉线盘_LP_6_混凝土" localSheetId="3">[2]附表2材料价格表!#REF!</definedName>
    <definedName name="拉线盘_LP_6_混凝土">[3]附表2材料价格表!#REF!</definedName>
    <definedName name="拉线盘_LP_6混凝土" localSheetId="0">[2]附表2材料价格表!#REF!</definedName>
    <definedName name="拉线盘_LP_6混凝土" localSheetId="1">[2]附表2材料价格表!#REF!</definedName>
    <definedName name="拉线盘_LP_6混凝土" localSheetId="3">[2]附表2材料价格表!#REF!</definedName>
    <definedName name="拉线盘_LP_6混凝土">[3]附表2材料价格表!#REF!</definedName>
    <definedName name="拉线盘_LP_8混凝土" localSheetId="0">[2]附表2材料价格表!#REF!</definedName>
    <definedName name="拉线盘_LP_8混凝土" localSheetId="1">[2]附表2材料价格表!#REF!</definedName>
    <definedName name="拉线盘_LP_8混凝土" localSheetId="3">[2]附表2材料价格表!#REF!</definedName>
    <definedName name="拉线盘_LP_8混凝土">[3]附表2材料价格表!#REF!</definedName>
    <definedName name="拉线盘0.3_0.6" localSheetId="0">[2]附表2材料价格表!#REF!</definedName>
    <definedName name="拉线盘0.3_0.6" localSheetId="1">[2]附表2材料价格表!#REF!</definedName>
    <definedName name="拉线盘0.3_0.6" localSheetId="3">[2]附表2材料价格表!#REF!</definedName>
    <definedName name="拉线盘0.3_0.6">[3]附表2材料价格表!#REF!</definedName>
    <definedName name="拉线盘LP_6混凝土" localSheetId="0">[2]附表2材料价格表!#REF!</definedName>
    <definedName name="拉线盘LP_6混凝土" localSheetId="1">[2]附表2材料价格表!#REF!</definedName>
    <definedName name="拉线盘LP_6混凝土" localSheetId="3">[2]附表2材料价格表!#REF!</definedName>
    <definedName name="拉线盘LP_6混凝土">[3]附表2材料价格表!#REF!</definedName>
    <definedName name="拉线盘LP_8混凝土" localSheetId="0">[2]附表2材料价格表!#REF!</definedName>
    <definedName name="拉线盘LP_8混凝土" localSheetId="1">[2]附表2材料价格表!#REF!</definedName>
    <definedName name="拉线盘LP_8混凝土" localSheetId="3">[2]附表2材料价格表!#REF!</definedName>
    <definedName name="拉线盘LP_8混凝土">[3]附表2材料价格表!#REF!</definedName>
    <definedName name="雷管" localSheetId="0">#REF!</definedName>
    <definedName name="雷管" localSheetId="1">#REF!</definedName>
    <definedName name="雷管" localSheetId="3">#REF!</definedName>
    <definedName name="雷管">#REF!</definedName>
    <definedName name="离心式水泵7kw" localSheetId="0">#REF!</definedName>
    <definedName name="离心式水泵7kw" localSheetId="1">#REF!</definedName>
    <definedName name="离心式水泵7kw" localSheetId="3">#REF!</definedName>
    <definedName name="离心式水泵7kw">#REF!</definedName>
    <definedName name="离心水泵17kw" localSheetId="0">#REF!</definedName>
    <definedName name="离心水泵17kw" localSheetId="1">#REF!</definedName>
    <definedName name="离心水泵17kw" localSheetId="3">#REF!</definedName>
    <definedName name="离心水泵17kw">#REF!</definedName>
    <definedName name="离心水泵55kw" localSheetId="0">#REF!</definedName>
    <definedName name="离心水泵55kw" localSheetId="1">#REF!</definedName>
    <definedName name="离心水泵55kw" localSheetId="3">#REF!</definedName>
    <definedName name="离心水泵55kw">#REF!</definedName>
    <definedName name="立">[38]定额!#REF!</definedName>
    <definedName name="立管φ33×1000" localSheetId="0">[2]附表2材料价格表!#REF!</definedName>
    <definedName name="立管φ33×1000" localSheetId="1">[2]附表2材料价格表!#REF!</definedName>
    <definedName name="立管φ33×1000" localSheetId="3">[2]附表2材料价格表!#REF!</definedName>
    <definedName name="立管φ33×1000">[3]附表2材料价格表!#REF!</definedName>
    <definedName name="立支柱">[37]定额!#REF!</definedName>
    <definedName name="立支柱1">[37]定额!#REF!</definedName>
    <definedName name="沥青" localSheetId="0">#REF!</definedName>
    <definedName name="沥青" localSheetId="1">#REF!</definedName>
    <definedName name="沥青" localSheetId="3">#REF!</definedName>
    <definedName name="沥青">#REF!</definedName>
    <definedName name="砾料" localSheetId="0">[2]附表2材料价格表!#REF!</definedName>
    <definedName name="砾料" localSheetId="1">[2]附表2材料价格表!#REF!</definedName>
    <definedName name="砾料" localSheetId="3">[2]附表2材料价格表!#REF!</definedName>
    <definedName name="砾料">[3]附表2材料价格表!#REF!</definedName>
    <definedName name="砾石" localSheetId="0">[22]附表2材料价格计算表!#REF!</definedName>
    <definedName name="砾石" localSheetId="1">[22]附表2材料价格计算表!#REF!</definedName>
    <definedName name="砾石" localSheetId="3">[22]附表2材料价格计算表!#REF!</definedName>
    <definedName name="砾石">[3]附表2材料价格表!#REF!</definedName>
    <definedName name="砾石30mm" localSheetId="0">[2]附表2材料价格表!#REF!</definedName>
    <definedName name="砾石30mm" localSheetId="1">[2]附表2材料价格表!#REF!</definedName>
    <definedName name="砾石30mm" localSheetId="3">[2]附表2材料价格表!#REF!</definedName>
    <definedName name="砾石30mm">[3]附表2材料价格表!#REF!</definedName>
    <definedName name="砾石40mm" localSheetId="0">[2]附表2材料价格表!#REF!</definedName>
    <definedName name="砾石40mm" localSheetId="1">[2]附表2材料价格表!#REF!</definedName>
    <definedName name="砾石40mm" localSheetId="3">[2]附表2材料价格表!#REF!</definedName>
    <definedName name="砾石40mm">[3]附表2材料价格表!#REF!</definedName>
    <definedName name="砾石50mm" localSheetId="0">[2]附表2材料价格表!#REF!</definedName>
    <definedName name="砾石50mm" localSheetId="1">[2]附表2材料价格表!#REF!</definedName>
    <definedName name="砾石50mm" localSheetId="3">[2]附表2材料价格表!#REF!</definedName>
    <definedName name="砾石50mm">[3]附表2材料价格表!#REF!</definedName>
    <definedName name="联板LV_1214" localSheetId="0">[2]附表2材料价格表!#REF!</definedName>
    <definedName name="联板LV_1214" localSheetId="1">[2]附表2材料价格表!#REF!</definedName>
    <definedName name="联板LV_1214" localSheetId="3">[2]附表2材料价格表!#REF!</definedName>
    <definedName name="联板LV_1214">[3]附表2材料价格表!#REF!</definedName>
    <definedName name="林施工费">'[40]表3工程施工费南 '!$H$511</definedName>
    <definedName name="零星卡具" localSheetId="0">[2]附表2材料价格表!#REF!</definedName>
    <definedName name="零星卡具" localSheetId="1">[2]附表2材料价格表!#REF!</definedName>
    <definedName name="零星卡具" localSheetId="3">[2]附表2材料价格表!#REF!</definedName>
    <definedName name="零星卡具">[3]附表2材料价格表!#REF!</definedName>
    <definedName name="柳树" localSheetId="0">[22]附表2材料价格计算表!#REF!</definedName>
    <definedName name="柳树" localSheetId="1">[22]附表2材料价格计算表!#REF!</definedName>
    <definedName name="柳树" localSheetId="3">[22]附表2材料价格计算表!#REF!</definedName>
    <definedName name="柳树">[23]附表2材料价格计算表!#REF!</definedName>
    <definedName name="六排沟涵洞_含56米渠道" localSheetId="0">#REF!</definedName>
    <definedName name="六排沟涵洞_含56米渠道" localSheetId="1">#REF!</definedName>
    <definedName name="六排沟涵洞_含56米渠道" localSheetId="3">#REF!</definedName>
    <definedName name="六排沟涵洞_含56米渠道">#REF!</definedName>
    <definedName name="龙门式起重机10" localSheetId="0">#REF!</definedName>
    <definedName name="龙门式起重机10" localSheetId="1">#REF!</definedName>
    <definedName name="龙门式起重机10" localSheetId="3">#REF!</definedName>
    <definedName name="龙门式起重机10">#REF!</definedName>
    <definedName name="路措施费南" localSheetId="0">#REF!</definedName>
    <definedName name="路措施费南" localSheetId="1">#REF!</definedName>
    <definedName name="路措施费南" localSheetId="3">#REF!</definedName>
    <definedName name="路措施费南">#REF!</definedName>
    <definedName name="路间接费南" localSheetId="0">#REF!</definedName>
    <definedName name="路间接费南" localSheetId="1">#REF!</definedName>
    <definedName name="路间接费南" localSheetId="3">#REF!</definedName>
    <definedName name="路间接费南">#REF!</definedName>
    <definedName name="路施工费">'[40]表3工程施工费南 '!$H$483</definedName>
    <definedName name="卵石" localSheetId="0">'[46]表3-1直接费预算表达式1'!$D$11</definedName>
    <definedName name="卵石" localSheetId="1">'[46]表3-1直接费预算表达式1'!$D$11</definedName>
    <definedName name="卵石" localSheetId="3">'[46]表3-1直接费预算表达式1'!$D$11</definedName>
    <definedName name="卵石">[3]附表2材料价格表!#REF!</definedName>
    <definedName name="轮胎起重机16t" localSheetId="0">#REF!</definedName>
    <definedName name="轮胎起重机16t" localSheetId="1">#REF!</definedName>
    <definedName name="轮胎起重机16t" localSheetId="3">#REF!</definedName>
    <definedName name="轮胎起重机16t">#REF!</definedName>
    <definedName name="螺杆" localSheetId="0">[2]附表2材料价格表!#REF!</definedName>
    <definedName name="螺杆" localSheetId="1">[2]附表2材料价格表!#REF!</definedName>
    <definedName name="螺杆" localSheetId="3">[2]附表2材料价格表!#REF!</definedName>
    <definedName name="螺杆">[3]附表2材料价格表!#REF!</definedName>
    <definedName name="螺杆16_60" localSheetId="0">[2]附表2材料价格表!#REF!</definedName>
    <definedName name="螺杆16_60" localSheetId="1">[2]附表2材料价格表!#REF!</definedName>
    <definedName name="螺杆16_60" localSheetId="3">[2]附表2材料价格表!#REF!</definedName>
    <definedName name="螺杆16_60">[3]附表2材料价格表!#REF!</definedName>
    <definedName name="螺杆卡子" localSheetId="0">[2]附表2材料价格表!#REF!</definedName>
    <definedName name="螺杆卡子" localSheetId="1">[2]附表2材料价格表!#REF!</definedName>
    <definedName name="螺杆卡子" localSheetId="3">[2]附表2材料价格表!#REF!</definedName>
    <definedName name="螺杆卡子">[3]附表2材料价格表!#REF!</definedName>
    <definedName name="螺杆卡子5_30" localSheetId="0">[2]附表2材料价格表!#REF!</definedName>
    <definedName name="螺杆卡子5_30" localSheetId="1">[2]附表2材料价格表!#REF!</definedName>
    <definedName name="螺杆卡子5_30" localSheetId="3">[2]附表2材料价格表!#REF!</definedName>
    <definedName name="螺杆卡子5_30">[3]附表2材料价格表!#REF!</definedName>
    <definedName name="螺栓" localSheetId="0">[2]附表2材料价格表!#REF!</definedName>
    <definedName name="螺栓" localSheetId="1">[2]附表2材料价格表!#REF!</definedName>
    <definedName name="螺栓" localSheetId="3">[2]附表2材料价格表!#REF!</definedName>
    <definedName name="螺栓">[3]附表2材料价格表!#REF!</definedName>
    <definedName name="螺栓、铁件" localSheetId="0">[2]附表2材料价格表!#REF!</definedName>
    <definedName name="螺栓、铁件" localSheetId="1">[2]附表2材料价格表!#REF!</definedName>
    <definedName name="螺栓、铁件" localSheetId="3">[2]附表2材料价格表!#REF!</definedName>
    <definedName name="螺栓、铁件">[3]附表2材料价格表!#REF!</definedName>
    <definedName name="螺栓φ18×80" localSheetId="0">[2]附表2材料价格表!#REF!</definedName>
    <definedName name="螺栓φ18×80" localSheetId="1">[2]附表2材料价格表!#REF!</definedName>
    <definedName name="螺栓φ18×80" localSheetId="3">[2]附表2材料价格表!#REF!</definedName>
    <definedName name="螺栓φ18×80">[3]附表2材料价格表!#REF!</definedName>
    <definedName name="螺栓φ20×80" localSheetId="0">[2]附表2材料价格表!#REF!</definedName>
    <definedName name="螺栓φ20×80" localSheetId="1">[2]附表2材料价格表!#REF!</definedName>
    <definedName name="螺栓φ20×80" localSheetId="3">[2]附表2材料价格表!#REF!</definedName>
    <definedName name="螺栓φ20×80">[3]附表2材料价格表!#REF!</definedName>
    <definedName name="螺丝￠16_300" localSheetId="0">[2]附表2材料价格表!#REF!</definedName>
    <definedName name="螺丝￠16_300" localSheetId="1">[2]附表2材料价格表!#REF!</definedName>
    <definedName name="螺丝￠16_300" localSheetId="3">[2]附表2材料价格表!#REF!</definedName>
    <definedName name="螺丝￠16_300">[3]附表2材料价格表!#REF!</definedName>
    <definedName name="螺丝￠16_80" localSheetId="0">[2]附表2材料价格表!#REF!</definedName>
    <definedName name="螺丝￠16_80" localSheetId="1">[2]附表2材料价格表!#REF!</definedName>
    <definedName name="螺丝￠16_80" localSheetId="3">[2]附表2材料价格表!#REF!</definedName>
    <definedName name="螺丝￠16_80">[3]附表2材料价格表!#REF!</definedName>
    <definedName name="螺丝￠18_300" localSheetId="0">[2]附表2材料价格表!#REF!</definedName>
    <definedName name="螺丝￠18_300" localSheetId="1">[2]附表2材料价格表!#REF!</definedName>
    <definedName name="螺丝￠18_300" localSheetId="3">[2]附表2材料价格表!#REF!</definedName>
    <definedName name="螺丝￠18_300">[3]附表2材料价格表!#REF!</definedName>
    <definedName name="螺丝￠18_80" localSheetId="0">[2]附表2材料价格表!#REF!</definedName>
    <definedName name="螺丝￠18_80" localSheetId="1">[2]附表2材料价格表!#REF!</definedName>
    <definedName name="螺丝￠18_80" localSheetId="3">[2]附表2材料价格表!#REF!</definedName>
    <definedName name="螺丝￠18_80">[3]附表2材料价格表!#REF!</definedName>
    <definedName name="铝包带" localSheetId="0">[2]附表2材料价格表!#REF!</definedName>
    <definedName name="铝包带" localSheetId="1">[2]附表2材料价格表!#REF!</definedName>
    <definedName name="铝包带" localSheetId="3">[2]附表2材料价格表!#REF!</definedName>
    <definedName name="铝包带">[3]附表2材料价格表!#REF!</definedName>
    <definedName name="铝包带10" localSheetId="0">[2]附表2材料价格表!#REF!</definedName>
    <definedName name="铝包带10" localSheetId="1">[2]附表2材料价格表!#REF!</definedName>
    <definedName name="铝包带10" localSheetId="3">[2]附表2材料价格表!#REF!</definedName>
    <definedName name="铝包带10">[3]附表2材料价格表!#REF!</definedName>
    <definedName name="铝三通φ76×1.2×6000" localSheetId="0">[2]附表2材料价格表!#REF!</definedName>
    <definedName name="铝三通φ76×1.2×6000" localSheetId="1">[2]附表2材料价格表!#REF!</definedName>
    <definedName name="铝三通φ76×1.2×6000" localSheetId="3">[2]附表2材料价格表!#REF!</definedName>
    <definedName name="铝三通φ76×1.2×6000">[3]附表2材料价格表!#REF!</definedName>
    <definedName name="铝三通φ76×1.2×9000" localSheetId="0">[2]附表2材料价格表!#REF!</definedName>
    <definedName name="铝三通φ76×1.2×9000" localSheetId="1">[2]附表2材料价格表!#REF!</definedName>
    <definedName name="铝三通φ76×1.2×9000" localSheetId="3">[2]附表2材料价格表!#REF!</definedName>
    <definedName name="铝三通φ76×1.2×9000">[3]附表2材料价格表!#REF!</definedName>
    <definedName name="铝直管φ76×1.2×6000" localSheetId="0">[2]附表2材料价格表!#REF!</definedName>
    <definedName name="铝直管φ76×1.2×6000" localSheetId="1">[2]附表2材料价格表!#REF!</definedName>
    <definedName name="铝直管φ76×1.2×6000" localSheetId="3">[2]附表2材料价格表!#REF!</definedName>
    <definedName name="铝直管φ76×1.2×6000">[3]附表2材料价格表!#REF!</definedName>
    <definedName name="履带起重机10t" localSheetId="0">#REF!</definedName>
    <definedName name="履带起重机10t" localSheetId="1">#REF!</definedName>
    <definedName name="履带起重机10t" localSheetId="3">#REF!</definedName>
    <definedName name="履带起重机10t">#REF!</definedName>
    <definedName name="履带起重机油动15t" localSheetId="0">[46]机械汇总!$K$82</definedName>
    <definedName name="履带起重机油动15t" localSheetId="1">[46]机械汇总!$K$82</definedName>
    <definedName name="履带起重机油动15t" localSheetId="3">[46]机械汇总!$K$82</definedName>
    <definedName name="履带起重机油动15t">[51]附表3机械台班计算表!$K$48</definedName>
    <definedName name="滤料" localSheetId="0">[2]附表2材料价格表!#REF!</definedName>
    <definedName name="滤料" localSheetId="1">[2]附表2材料价格表!#REF!</definedName>
    <definedName name="滤料" localSheetId="3">[2]附表2材料价格表!#REF!</definedName>
    <definedName name="滤料">[3]附表2材料价格表!#REF!</definedName>
    <definedName name="滤网" localSheetId="0">[2]附表2材料价格表!#REF!</definedName>
    <definedName name="滤网" localSheetId="1">[2]附表2材料价格表!#REF!</definedName>
    <definedName name="滤网" localSheetId="3">[2]附表2材料价格表!#REF!</definedName>
    <definedName name="滤网">[3]附表2材料价格表!#REF!</definedName>
    <definedName name="滤油纸" localSheetId="0">[22]附表2材料价格计算表!#REF!</definedName>
    <definedName name="滤油纸" localSheetId="1">[22]附表2材料价格计算表!#REF!</definedName>
    <definedName name="滤油纸" localSheetId="3">[22]附表2材料价格计算表!#REF!</definedName>
    <definedName name="滤油纸">[23]附表2材料价格计算表!#REF!</definedName>
    <definedName name="麻刀" localSheetId="0">[22]附表2材料价格计算表!#REF!</definedName>
    <definedName name="麻刀" localSheetId="1">[22]附表2材料价格计算表!#REF!</definedName>
    <definedName name="麻刀" localSheetId="3">[22]附表2材料价格计算表!#REF!</definedName>
    <definedName name="麻刀">[23]附表2材料价格计算表!#REF!</definedName>
    <definedName name="麻絮" localSheetId="0">[2]附表2材料价格表!#REF!</definedName>
    <definedName name="麻絮" localSheetId="1">[2]附表2材料价格表!#REF!</definedName>
    <definedName name="麻絮" localSheetId="3">[2]附表2材料价格表!#REF!</definedName>
    <definedName name="麻絮">[3]附表2材料价格表!#REF!</definedName>
    <definedName name="马儿庄片区" localSheetId="0" hidden="1">{"'现金流量表（全部投资）'!$B$4:$P$23"}</definedName>
    <definedName name="马儿庄片区" localSheetId="1" hidden="1">{"'现金流量表（全部投资）'!$B$4:$P$23"}</definedName>
    <definedName name="马儿庄片区" localSheetId="3" hidden="1">{"'现金流量表（全部投资）'!$B$4:$P$23"}</definedName>
    <definedName name="马儿庄片区" hidden="1">{"'现金流量表（全部投资）'!$B$4:$P$23"}</definedName>
    <definedName name="毛石" localSheetId="0">[2]附表2材料价格表!#REF!</definedName>
    <definedName name="毛石" localSheetId="1">[2]附表2材料价格表!#REF!</definedName>
    <definedName name="毛石" localSheetId="3">[2]附表2材料价格表!#REF!</definedName>
    <definedName name="毛石">[3]附表2材料价格表!#REF!</definedName>
    <definedName name="煤沥青" localSheetId="0">[22]附表2材料价格计算表!#REF!</definedName>
    <definedName name="煤沥青" localSheetId="1">[22]附表2材料价格计算表!#REF!</definedName>
    <definedName name="煤沥青" localSheetId="3">[22]附表2材料价格计算表!#REF!</definedName>
    <definedName name="煤沥青">[23]附表2材料价格计算表!#REF!</definedName>
    <definedName name="煤油" localSheetId="0">[22]附表2材料价格计算表!#REF!</definedName>
    <definedName name="煤油" localSheetId="1">[22]附表2材料价格计算表!#REF!</definedName>
    <definedName name="煤油" localSheetId="3">[22]附表2材料价格计算表!#REF!</definedName>
    <definedName name="煤油">[23]附表2材料价格计算表!#REF!</definedName>
    <definedName name="门窗用木材" localSheetId="0">[2]附表2材料价格表!#REF!</definedName>
    <definedName name="门窗用木材" localSheetId="1">[2]附表2材料价格表!#REF!</definedName>
    <definedName name="门窗用木材" localSheetId="3">[2]附表2材料价格表!#REF!</definedName>
    <definedName name="门窗用木材">[3]附表2材料价格表!#REF!</definedName>
    <definedName name="门式起重机10t" localSheetId="0">[2]附表3机械台班!#REF!</definedName>
    <definedName name="门式起重机10t" localSheetId="1">[2]附表3机械台班!#REF!</definedName>
    <definedName name="门式起重机10t" localSheetId="3">[2]附表3机械台班!#REF!</definedName>
    <definedName name="门式起重机10t">[3]附表3机械台班!#REF!</definedName>
    <definedName name="门式起重机25" localSheetId="0">#REF!</definedName>
    <definedName name="门式起重机25" localSheetId="1">#REF!</definedName>
    <definedName name="门式起重机25" localSheetId="3">#REF!</definedName>
    <definedName name="门式起重机25">#REF!</definedName>
    <definedName name="门座式起重机高架" localSheetId="0">#REF!</definedName>
    <definedName name="门座式起重机高架" localSheetId="1">#REF!</definedName>
    <definedName name="门座式起重机高架" localSheetId="3">#REF!</definedName>
    <definedName name="门座式起重机高架">#REF!</definedName>
    <definedName name="棉纱头" localSheetId="0">[2]附表2材料价格表!#REF!</definedName>
    <definedName name="棉纱头" localSheetId="1">[2]附表2材料价格表!#REF!</definedName>
    <definedName name="棉纱头" localSheetId="3">[2]附表2材料价格表!#REF!</definedName>
    <definedName name="棉纱头">[3]附表2材料价格表!#REF!</definedName>
    <definedName name="民族" localSheetId="0">[62]二级代码!$B$2:$B$58</definedName>
    <definedName name="民族" localSheetId="1">[62]二级代码!$B$2:$B$58</definedName>
    <definedName name="民族" localSheetId="3">[62]二级代码!$B$2:$B$58</definedName>
    <definedName name="民族">[63]二级代码!$B$2:$B$58</definedName>
    <definedName name="名称及规格" localSheetId="0">'[35]#REF'!$B$2</definedName>
    <definedName name="名称及规格" localSheetId="1">'[35]#REF'!$B$2</definedName>
    <definedName name="名称及规格" localSheetId="3">'[35]#REF'!$B$2</definedName>
    <definedName name="名称及规格">'[36]#REF'!$B$2</definedName>
    <definedName name="模板用木材" localSheetId="0">[2]附表2材料价格表!#REF!</definedName>
    <definedName name="模板用木材" localSheetId="1">[2]附表2材料价格表!#REF!</definedName>
    <definedName name="模板用木材" localSheetId="3">[2]附表2材料价格表!#REF!</definedName>
    <definedName name="模板用木材">[3]附表2材料价格表!#REF!</definedName>
    <definedName name="木材" localSheetId="0">[2]附表2材料价格表!#REF!</definedName>
    <definedName name="木材" localSheetId="1">[2]附表2材料价格表!#REF!</definedName>
    <definedName name="木材" localSheetId="3">[2]附表2材料价格表!#REF!</definedName>
    <definedName name="木材">[3]附表2材料价格表!#REF!</definedName>
    <definedName name="木柴" localSheetId="0">[46]材价汇!$D$21</definedName>
    <definedName name="木柴" localSheetId="1">[46]材价汇!$D$21</definedName>
    <definedName name="木柴" localSheetId="3">[46]材价汇!$D$21</definedName>
    <definedName name="木柴">[3]附表2材料价格表!#REF!</definedName>
    <definedName name="木结构木材" localSheetId="0">[2]附表2材料价格表!#REF!</definedName>
    <definedName name="木结构木材" localSheetId="1">[2]附表2材料价格表!#REF!</definedName>
    <definedName name="木结构木材" localSheetId="3">[2]附表2材料价格表!#REF!</definedName>
    <definedName name="木结构木材">[3]附表2材料价格表!#REF!</definedName>
    <definedName name="耐张线夹_NLD_2" localSheetId="0">[2]附表2材料价格表!#REF!</definedName>
    <definedName name="耐张线夹_NLD_2" localSheetId="1">[2]附表2材料价格表!#REF!</definedName>
    <definedName name="耐张线夹_NLD_2" localSheetId="3">[2]附表2材料价格表!#REF!</definedName>
    <definedName name="耐张线夹_NLD_2">[3]附表2材料价格表!#REF!</definedName>
    <definedName name="耐张线夹NLD_1" localSheetId="0">[2]附表2材料价格表!#REF!</definedName>
    <definedName name="耐张线夹NLD_1" localSheetId="1">[2]附表2材料价格表!#REF!</definedName>
    <definedName name="耐张线夹NLD_1" localSheetId="3">[2]附表2材料价格表!#REF!</definedName>
    <definedName name="耐张线夹NLD_1">[3]附表2材料价格表!#REF!</definedName>
    <definedName name="耐张线夹NLD_2" localSheetId="0">[2]附表2材料价格表!#REF!</definedName>
    <definedName name="耐张线夹NLD_2" localSheetId="1">[2]附表2材料价格表!#REF!</definedName>
    <definedName name="耐张线夹NLD_2" localSheetId="3">[2]附表2材料价格表!#REF!</definedName>
    <definedName name="耐张线夹NLD_2">[3]附表2材料价格表!#REF!</definedName>
    <definedName name="耐张线夹NLD2" localSheetId="0">[22]附表2材料价格计算表!#REF!</definedName>
    <definedName name="耐张线夹NLD2" localSheetId="1">[22]附表2材料价格计算表!#REF!</definedName>
    <definedName name="耐张线夹NLD2" localSheetId="3">[22]附表2材料价格计算表!#REF!</definedName>
    <definedName name="耐张线夹NLD2">[23]附表2材料价格计算表!#REF!</definedName>
    <definedName name="内燃压路机12_15t" localSheetId="0">[2]附表3机械台班!#REF!</definedName>
    <definedName name="内燃压路机12_15t" localSheetId="1">[2]附表3机械台班!#REF!</definedName>
    <definedName name="内燃压路机12_15t" localSheetId="3">[2]附表3机械台班!#REF!</definedName>
    <definedName name="内燃压路机12_15t">[3]附表3机械台班!#REF!</definedName>
    <definedName name="内燃压路机重量68t">[46]机械汇总!$K$24</definedName>
    <definedName name="泥浆泵3PN" localSheetId="0">[2]附表3机械台班!#REF!</definedName>
    <definedName name="泥浆泵3PN" localSheetId="1">[2]附表3机械台班!#REF!</definedName>
    <definedName name="泥浆泵3PN" localSheetId="3">[2]附表3机械台班!#REF!</definedName>
    <definedName name="泥浆泵3PN">[3]附表3机械台班!#REF!</definedName>
    <definedName name="泥浆搅拌机" localSheetId="0">[2]附表3机械台班!#REF!</definedName>
    <definedName name="泥浆搅拌机" localSheetId="1">[2]附表3机械台班!#REF!</definedName>
    <definedName name="泥浆搅拌机" localSheetId="3">[2]附表3机械台班!#REF!</definedName>
    <definedName name="泥浆搅拌机">[3]附表3机械台班!#REF!</definedName>
    <definedName name="拟好" localSheetId="0">#REF!</definedName>
    <definedName name="拟好" localSheetId="1">#REF!</definedName>
    <definedName name="拟好" localSheetId="3">#REF!</definedName>
    <definedName name="拟好">#REF!</definedName>
    <definedName name="你" localSheetId="0" hidden="1">{"'现金流量表（全部投资）'!$B$4:$P$23"}</definedName>
    <definedName name="你" localSheetId="1" hidden="1">{"'现金流量表（全部投资）'!$B$4:$P$23"}</definedName>
    <definedName name="你" localSheetId="3" hidden="1">{"'现金流量表（全部投资）'!$B$4:$P$23"}</definedName>
    <definedName name="你" hidden="1">{"'现金流量表（全部投资）'!$B$4:$P$23"}</definedName>
    <definedName name="逆止阀" localSheetId="0">[2]附表2材料价格表!#REF!</definedName>
    <definedName name="逆止阀" localSheetId="1">[2]附表2材料价格表!#REF!</definedName>
    <definedName name="逆止阀" localSheetId="3">[2]附表2材料价格表!#REF!</definedName>
    <definedName name="逆止阀">[3]附表2材料价格表!#REF!</definedName>
    <definedName name="逆止阀200" localSheetId="0">[5]附表2!#REF!</definedName>
    <definedName name="逆止阀200" localSheetId="1">[5]附表2!#REF!</definedName>
    <definedName name="逆止阀200" localSheetId="3">[5]附表2!#REF!</definedName>
    <definedName name="逆止阀200">[6]附表2!#REF!</definedName>
    <definedName name="宁水8028" localSheetId="0">[5]附表4单价!#REF!</definedName>
    <definedName name="宁水8028" localSheetId="1">[5]附表4单价!#REF!</definedName>
    <definedName name="宁水8028" localSheetId="3">[5]附表4单价!#REF!</definedName>
    <definedName name="宁水8028">[6]附表4单价!#REF!</definedName>
    <definedName name="宁水8029" localSheetId="0">[5]附表4单价!#REF!</definedName>
    <definedName name="宁水8029" localSheetId="1">[5]附表4单价!#REF!</definedName>
    <definedName name="宁水8029" localSheetId="3">[5]附表4单价!#REF!</definedName>
    <definedName name="宁水8029">[6]附表4单价!#REF!</definedName>
    <definedName name="宁水8029a" localSheetId="0">[5]附表4单价!#REF!</definedName>
    <definedName name="宁水8029a" localSheetId="1">[5]附表4单价!#REF!</definedName>
    <definedName name="宁水8029a" localSheetId="3">[5]附表4单价!#REF!</definedName>
    <definedName name="宁水8029a">[6]附表4单价!#REF!</definedName>
    <definedName name="宁水8031" localSheetId="0">[5]附表4单价!#REF!</definedName>
    <definedName name="宁水8031" localSheetId="1">[5]附表4单价!#REF!</definedName>
    <definedName name="宁水8031" localSheetId="3">[5]附表4单价!#REF!</definedName>
    <definedName name="宁水8031">[6]附表4单价!#REF!</definedName>
    <definedName name="宁水8032" localSheetId="0">[5]附表4单价!#REF!</definedName>
    <definedName name="宁水8032" localSheetId="1">[5]附表4单价!#REF!</definedName>
    <definedName name="宁水8032" localSheetId="3">[5]附表4单价!#REF!</definedName>
    <definedName name="宁水8032">[6]附表4单价!#REF!</definedName>
    <definedName name="宁水8033" localSheetId="0">[5]附表4单价!#REF!</definedName>
    <definedName name="宁水8033" localSheetId="1">[5]附表4单价!#REF!</definedName>
    <definedName name="宁水8033" localSheetId="3">[5]附表4单价!#REF!</definedName>
    <definedName name="宁水8033">[6]附表4单价!#REF!</definedName>
    <definedName name="宁水8034" localSheetId="0">[5]附表4单价!#REF!</definedName>
    <definedName name="宁水8034" localSheetId="1">[5]附表4单价!#REF!</definedName>
    <definedName name="宁水8034" localSheetId="3">[5]附表4单价!#REF!</definedName>
    <definedName name="宁水8034">[6]附表4单价!#REF!</definedName>
    <definedName name="农田防护林" localSheetId="0">#REF!</definedName>
    <definedName name="农田防护林" localSheetId="1">#REF!</definedName>
    <definedName name="农田防护林" localSheetId="3">#REF!</definedName>
    <definedName name="农田防护林">#REF!</definedName>
    <definedName name="农田水利" localSheetId="0">[39]表3工程施工费表!$I$9</definedName>
    <definedName name="农田水利" localSheetId="1">[39]表3工程施工费表!$I$9</definedName>
    <definedName name="农田水利" localSheetId="3">[39]表3工程施工费表!$I$9</definedName>
    <definedName name="农田水利">[47]表3工程施工费表!$I$9</definedName>
    <definedName name="排气阀" localSheetId="0">[2]附表2材料价格表!#REF!</definedName>
    <definedName name="排气阀" localSheetId="1">[2]附表2材料价格表!#REF!</definedName>
    <definedName name="排气阀" localSheetId="3">[2]附表2材料价格表!#REF!</definedName>
    <definedName name="排气阀">[3]附表2材料价格表!#REF!</definedName>
    <definedName name="刨毛机" localSheetId="0">[2]附表3机械台班!#REF!</definedName>
    <definedName name="刨毛机" localSheetId="1">[2]附表3机械台班!#REF!</definedName>
    <definedName name="刨毛机" localSheetId="3">[2]附表3机械台班!#REF!</definedName>
    <definedName name="刨毛机">[3]附表3机械台班!#REF!</definedName>
    <definedName name="配电柜" localSheetId="0">[2]附表2材料价格表!#REF!</definedName>
    <definedName name="配电柜" localSheetId="1">[2]附表2材料价格表!#REF!</definedName>
    <definedName name="配电柜" localSheetId="3">[2]附表2材料价格表!#REF!</definedName>
    <definedName name="配电柜">[3]附表2材料价格表!#REF!</definedName>
    <definedName name="喷头6.5_3.1" localSheetId="0">[2]附表2材料价格表!#REF!</definedName>
    <definedName name="喷头6.5_3.1" localSheetId="1">[2]附表2材料价格表!#REF!</definedName>
    <definedName name="喷头6.5_3.1" localSheetId="3">[2]附表2材料价格表!#REF!</definedName>
    <definedName name="喷头6.5_3.1">[3]附表2材料价格表!#REF!</definedName>
    <definedName name="平板挂车40t" localSheetId="0">#REF!</definedName>
    <definedName name="平板挂车40t" localSheetId="1">#REF!</definedName>
    <definedName name="平板挂车40t" localSheetId="3">#REF!</definedName>
    <definedName name="平板挂车40t">#REF!</definedName>
    <definedName name="平板式振动器2.2kw" localSheetId="0">[2]附表3机械台班!#REF!</definedName>
    <definedName name="平板式振动器2.2kw" localSheetId="1">[2]附表3机械台班!#REF!</definedName>
    <definedName name="平板式振动器2.2kw" localSheetId="3">[2]附表3机械台班!#REF!</definedName>
    <definedName name="平板式振动器2.2kw">[3]附表3机械台班!#REF!</definedName>
    <definedName name="平胶垫" localSheetId="0">[2]附表2材料价格表!#REF!</definedName>
    <definedName name="平胶垫" localSheetId="1">[2]附表2材料价格表!#REF!</definedName>
    <definedName name="平胶垫" localSheetId="3">[2]附表2材料价格表!#REF!</definedName>
    <definedName name="平胶垫">[3]附表2材料价格表!#REF!</definedName>
    <definedName name="平胶垫90_3" localSheetId="0">[2]附表2材料价格表!#REF!</definedName>
    <definedName name="平胶垫90_3" localSheetId="1">[2]附表2材料价格表!#REF!</definedName>
    <definedName name="平胶垫90_3" localSheetId="3">[2]附表2材料价格表!#REF!</definedName>
    <definedName name="平胶垫90_3">[3]附表2材料价格表!#REF!</definedName>
    <definedName name="平胶垫φ200" localSheetId="0">[2]附表2材料价格表!#REF!</definedName>
    <definedName name="平胶垫φ200" localSheetId="1">[2]附表2材料价格表!#REF!</definedName>
    <definedName name="平胶垫φ200" localSheetId="3">[2]附表2材料价格表!#REF!</definedName>
    <definedName name="平胶垫φ200">[3]附表2材料价格表!#REF!</definedName>
    <definedName name="平胶垫φ225" localSheetId="0">[2]附表2材料价格表!#REF!</definedName>
    <definedName name="平胶垫φ225" localSheetId="1">[2]附表2材料价格表!#REF!</definedName>
    <definedName name="平胶垫φ225" localSheetId="3">[2]附表2材料价格表!#REF!</definedName>
    <definedName name="平胶垫φ225">[3]附表2材料价格表!#REF!</definedName>
    <definedName name="平胶垫φ250" localSheetId="0">[2]附表2材料价格表!#REF!</definedName>
    <definedName name="平胶垫φ250" localSheetId="1">[2]附表2材料价格表!#REF!</definedName>
    <definedName name="平胶垫φ250" localSheetId="3">[2]附表2材料价格表!#REF!</definedName>
    <definedName name="平胶垫φ250">[3]附表2材料价格表!#REF!</definedName>
    <definedName name="平胶垫φ315" localSheetId="0">[2]附表2材料价格表!#REF!</definedName>
    <definedName name="平胶垫φ315" localSheetId="1">[2]附表2材料价格表!#REF!</definedName>
    <definedName name="平胶垫φ315" localSheetId="3">[2]附表2材料价格表!#REF!</definedName>
    <definedName name="平胶垫φ315">[3]附表2材料价格表!#REF!</definedName>
    <definedName name="平胶垫φ355" localSheetId="0">[2]附表2材料价格表!#REF!</definedName>
    <definedName name="平胶垫φ355" localSheetId="1">[2]附表2材料价格表!#REF!</definedName>
    <definedName name="平胶垫φ355" localSheetId="3">[2]附表2材料价格表!#REF!</definedName>
    <definedName name="平胶垫φ355">[3]附表2材料价格表!#REF!</definedName>
    <definedName name="平胶垫φ400" localSheetId="0">[2]附表2材料价格表!#REF!</definedName>
    <definedName name="平胶垫φ400" localSheetId="1">[2]附表2材料价格表!#REF!</definedName>
    <definedName name="平胶垫φ400" localSheetId="3">[2]附表2材料价格表!#REF!</definedName>
    <definedName name="平胶垫φ400">[3]附表2材料价格表!#REF!</definedName>
    <definedName name="普工" localSheetId="0">[58]人工工资!$F$19</definedName>
    <definedName name="普工" localSheetId="1">[58]人工工资!$F$19</definedName>
    <definedName name="普工" localSheetId="3">[58]人工工资!$F$19</definedName>
    <definedName name="普工">[59]人工工资!$F$19</definedName>
    <definedName name="其他费用" localSheetId="0">#REF!</definedName>
    <definedName name="其他费用" localSheetId="1">#REF!</definedName>
    <definedName name="其他费用" localSheetId="3">#REF!</definedName>
    <definedName name="其他费用">#REF!</definedName>
    <definedName name="其他费用南">'[40]表5其他费用南 '!$C$9</definedName>
    <definedName name="其他工程" localSheetId="0">[2]表3工程施工费表!#REF!</definedName>
    <definedName name="其他工程" localSheetId="1">[2]表3工程施工费表!#REF!</definedName>
    <definedName name="其他工程" localSheetId="3">[2]表3工程施工费表!#REF!</definedName>
    <definedName name="其他工程">[3]表3工程施工费表!#REF!</definedName>
    <definedName name="其它安装" localSheetId="0">[58]基础参数值!$C$23</definedName>
    <definedName name="其它安装" localSheetId="1">[58]基础参数值!$C$23</definedName>
    <definedName name="其它安装" localSheetId="3">[58]基础参数值!$C$23</definedName>
    <definedName name="其它安装">[59]基础参数值!$C$23</definedName>
    <definedName name="其它钢筋" localSheetId="0">[58]基础参数值!$C$19</definedName>
    <definedName name="其它钢筋" localSheetId="1">[58]基础参数值!$C$19</definedName>
    <definedName name="其它钢筋" localSheetId="3">[58]基础参数值!$C$19</definedName>
    <definedName name="其它钢筋">[59]基础参数值!$C$19</definedName>
    <definedName name="其它工程" localSheetId="0">[2]表3工程施工费表!#REF!</definedName>
    <definedName name="其它工程" localSheetId="1">[2]表3工程施工费表!#REF!</definedName>
    <definedName name="其它工程" localSheetId="3">[2]表3工程施工费表!#REF!</definedName>
    <definedName name="其它工程">[3]表3工程施工费表!#REF!</definedName>
    <definedName name="其它其它" localSheetId="0">[58]基础参数值!$C$22</definedName>
    <definedName name="其它其它" localSheetId="1">[58]基础参数值!$C$22</definedName>
    <definedName name="其它其它" localSheetId="3">[58]基础参数值!$C$22</definedName>
    <definedName name="其它其它">[59]基础参数值!$C$22</definedName>
    <definedName name="其它砌石" localSheetId="0">[58]基础参数值!$C$17</definedName>
    <definedName name="其它砌石" localSheetId="1">[58]基础参数值!$C$17</definedName>
    <definedName name="其它砌石" localSheetId="3">[58]基础参数值!$C$17</definedName>
    <definedName name="其它砌石">[59]基础参数值!$C$17</definedName>
    <definedName name="其它砼" localSheetId="0">[58]基础参数值!$C$18</definedName>
    <definedName name="其它砼" localSheetId="1">[58]基础参数值!$C$18</definedName>
    <definedName name="其它砼" localSheetId="3">[58]基础参数值!$C$18</definedName>
    <definedName name="其它砼">[59]基础参数值!$C$18</definedName>
    <definedName name="其它土" localSheetId="0">[58]基础参数值!$C$15</definedName>
    <definedName name="其它土" localSheetId="1">[58]基础参数值!$C$15</definedName>
    <definedName name="其它土" localSheetId="3">[58]基础参数值!$C$15</definedName>
    <definedName name="其它土">[59]基础参数值!$C$15</definedName>
    <definedName name="其它钻孔" localSheetId="0">[58]基础参数值!$C$20</definedName>
    <definedName name="其它钻孔" localSheetId="1">[58]基础参数值!$C$20</definedName>
    <definedName name="其它钻孔" localSheetId="3">[58]基础参数值!$C$20</definedName>
    <definedName name="其它钻孔">[59]基础参数值!$C$20</definedName>
    <definedName name="企业安装" localSheetId="0">[58]基础参数值!$L$23</definedName>
    <definedName name="企业安装" localSheetId="1">[58]基础参数值!$L$23</definedName>
    <definedName name="企业安装" localSheetId="3">[58]基础参数值!$L$23</definedName>
    <definedName name="企业安装">[59]基础参数值!$L$23</definedName>
    <definedName name="企业钢筋" localSheetId="0">[58]基础参数值!$L$19</definedName>
    <definedName name="企业钢筋" localSheetId="1">[58]基础参数值!$L$19</definedName>
    <definedName name="企业钢筋" localSheetId="3">[58]基础参数值!$L$19</definedName>
    <definedName name="企业钢筋">[59]基础参数值!$L$19</definedName>
    <definedName name="企业其它" localSheetId="0">[58]基础参数值!$L$22</definedName>
    <definedName name="企业其它" localSheetId="1">[58]基础参数值!$L$22</definedName>
    <definedName name="企业其它" localSheetId="3">[58]基础参数值!$L$22</definedName>
    <definedName name="企业其它">[59]基础参数值!$L$22</definedName>
    <definedName name="企业砌石" localSheetId="0">[58]基础参数值!$L$17</definedName>
    <definedName name="企业砌石" localSheetId="1">[58]基础参数值!$L$17</definedName>
    <definedName name="企业砌石" localSheetId="3">[58]基础参数值!$L$17</definedName>
    <definedName name="企业砌石">[59]基础参数值!$L$17</definedName>
    <definedName name="企业砼" localSheetId="0">[58]基础参数值!$L$18</definedName>
    <definedName name="企业砼" localSheetId="1">[58]基础参数值!$L$18</definedName>
    <definedName name="企业砼" localSheetId="3">[58]基础参数值!$L$18</definedName>
    <definedName name="企业砼">[59]基础参数值!$L$18</definedName>
    <definedName name="企业土方" localSheetId="0">[58]基础参数值!$L$15</definedName>
    <definedName name="企业土方" localSheetId="1">[58]基础参数值!$L$15</definedName>
    <definedName name="企业土方" localSheetId="3">[58]基础参数值!$L$15</definedName>
    <definedName name="企业土方">[59]基础参数值!$L$15</definedName>
    <definedName name="企业钻孔" localSheetId="0">[58]基础参数值!$L$20</definedName>
    <definedName name="企业钻孔" localSheetId="1">[58]基础参数值!$L$20</definedName>
    <definedName name="企业钻孔" localSheetId="3">[58]基础参数值!$L$20</definedName>
    <definedName name="企业钻孔">[59]基础参数值!$L$20</definedName>
    <definedName name="起重设备调差系数" localSheetId="0">#REF!</definedName>
    <definedName name="起重设备调差系数" localSheetId="1">#REF!</definedName>
    <definedName name="起重设备调差系数" localSheetId="3">#REF!</definedName>
    <definedName name="起重设备调差系数">#REF!</definedName>
    <definedName name="汽车起重机25t" localSheetId="0">[2]附表3机械台班!#REF!</definedName>
    <definedName name="汽车起重机25t" localSheetId="1">[2]附表3机械台班!#REF!</definedName>
    <definedName name="汽车起重机25t" localSheetId="3">[2]附表3机械台班!#REF!</definedName>
    <definedName name="汽车起重机25t">[3]附表3机械台班!#REF!</definedName>
    <definedName name="汽车起重机5t" localSheetId="0">#REF!</definedName>
    <definedName name="汽车起重机5t" localSheetId="1">#REF!</definedName>
    <definedName name="汽车起重机5t" localSheetId="3">#REF!</definedName>
    <definedName name="汽车起重机5t">#REF!</definedName>
    <definedName name="汽车起重机5吨">[46]机械汇总!$K$84</definedName>
    <definedName name="汽车起重机8t" localSheetId="0">#REF!</definedName>
    <definedName name="汽车起重机8t" localSheetId="1">#REF!</definedName>
    <definedName name="汽车起重机8t" localSheetId="3">#REF!</definedName>
    <definedName name="汽车起重机8t">#REF!</definedName>
    <definedName name="汽车拖头40t" localSheetId="0">#REF!</definedName>
    <definedName name="汽车拖头40t" localSheetId="1">#REF!</definedName>
    <definedName name="汽车拖头40t" localSheetId="3">#REF!</definedName>
    <definedName name="汽车拖头40t">#REF!</definedName>
    <definedName name="汽油" localSheetId="0">#REF!</definedName>
    <definedName name="汽油" localSheetId="1">#REF!</definedName>
    <definedName name="汽油" localSheetId="3">#REF!</definedName>
    <definedName name="汽油">#REF!</definedName>
    <definedName name="铅油" localSheetId="0">[22]附表2材料价格计算表!#REF!</definedName>
    <definedName name="铅油" localSheetId="1">[22]附表2材料价格计算表!#REF!</definedName>
    <definedName name="铅油" localSheetId="3">[22]附表2材料价格计算表!#REF!</definedName>
    <definedName name="铅油">[23]附表2材料价格计算表!#REF!</definedName>
    <definedName name="前期工作费" localSheetId="0">'[55]表5-1前期工作费'!$E$16</definedName>
    <definedName name="前期工作费" localSheetId="1">'[55]表5-1前期工作费'!$E$16</definedName>
    <definedName name="前期工作费" localSheetId="3">'[55]表5-1前期工作费'!$E$16</definedName>
    <definedName name="前期工作费">#REF!</definedName>
    <definedName name="前期工作费南">'[40]表5-1前期工作费南'!$E$11</definedName>
    <definedName name="桥式起重机10t" localSheetId="0">#REF!</definedName>
    <definedName name="桥式起重机10t" localSheetId="1">#REF!</definedName>
    <definedName name="桥式起重机10t" localSheetId="3">#REF!</definedName>
    <definedName name="桥式起重机10t">#REF!</definedName>
    <definedName name="请问请问" localSheetId="0">#REF!</definedName>
    <definedName name="请问请问" localSheetId="1">#REF!</definedName>
    <definedName name="请问请问" localSheetId="3">#REF!</definedName>
    <definedName name="请问请问">#REF!</definedName>
    <definedName name="球阀50" localSheetId="0">[5]附表2!#REF!</definedName>
    <definedName name="球阀50" localSheetId="1">[5]附表2!#REF!</definedName>
    <definedName name="球阀50" localSheetId="3">[5]附表2!#REF!</definedName>
    <definedName name="球阀50">[6]附表2!#REF!</definedName>
    <definedName name="球阀75" localSheetId="0">[5]附表2!#REF!</definedName>
    <definedName name="球阀75" localSheetId="1">[5]附表2!#REF!</definedName>
    <definedName name="球阀75" localSheetId="3">[5]附表2!#REF!</definedName>
    <definedName name="球阀75">[6]附表2!#REF!</definedName>
    <definedName name="球头挂环QP_7" localSheetId="0">[2]附表2材料价格表!#REF!</definedName>
    <definedName name="球头挂环QP_7" localSheetId="1">[2]附表2材料价格表!#REF!</definedName>
    <definedName name="球头挂环QP_7" localSheetId="3">[2]附表2材料价格表!#REF!</definedName>
    <definedName name="球头挂环QP_7">[3]附表2材料价格表!#REF!</definedName>
    <definedName name="人">[64]机械定额!#REF!</definedName>
    <definedName name="人1_23_1" localSheetId="0">[2]附表5直接工程费单价表!#REF!</definedName>
    <definedName name="人1_23_1" localSheetId="1">[2]附表5直接工程费单价表!#REF!</definedName>
    <definedName name="人1_23_1" localSheetId="3">[2]附表5直接工程费单价表!#REF!</definedName>
    <definedName name="人1_23_1">[3]附表5直接工程费单价表!#REF!</definedName>
    <definedName name="人10001" localSheetId="0">[2]附表5直接工程费单价表!#REF!</definedName>
    <definedName name="人10001" localSheetId="1">[2]附表5直接工程费单价表!#REF!</definedName>
    <definedName name="人10001" localSheetId="3">[2]附表5直接工程费单价表!#REF!</definedName>
    <definedName name="人10001">[3]附表5直接工程费单价表!#REF!</definedName>
    <definedName name="人100017" localSheetId="0">[22]附表4直接工程费单价表!#REF!</definedName>
    <definedName name="人100017" localSheetId="1">[22]附表4直接工程费单价表!#REF!</definedName>
    <definedName name="人100017" localSheetId="3">[22]附表4直接工程费单价表!#REF!</definedName>
    <definedName name="人100017">[23]附表4直接工程费单价表!#REF!</definedName>
    <definedName name="人10002" localSheetId="0">[2]附表5直接工程费单价表!#REF!</definedName>
    <definedName name="人10002" localSheetId="1">[2]附表5直接工程费单价表!#REF!</definedName>
    <definedName name="人10002" localSheetId="3">[2]附表5直接工程费单价表!#REF!</definedName>
    <definedName name="人10002">[3]附表5直接工程费单价表!#REF!</definedName>
    <definedName name="人100023" localSheetId="0">[22]附表4直接工程费单价表!#REF!</definedName>
    <definedName name="人100023" localSheetId="1">[22]附表4直接工程费单价表!#REF!</definedName>
    <definedName name="人100023" localSheetId="3">[22]附表4直接工程费单价表!#REF!</definedName>
    <definedName name="人100023">[23]附表4直接工程费单价表!#REF!</definedName>
    <definedName name="人10003" localSheetId="0">[2]附表5直接工程费单价表!#REF!</definedName>
    <definedName name="人10003" localSheetId="1">[2]附表5直接工程费单价表!#REF!</definedName>
    <definedName name="人10003" localSheetId="3">[2]附表5直接工程费单价表!#REF!</definedName>
    <definedName name="人10003">[3]附表5直接工程费单价表!#REF!</definedName>
    <definedName name="人100049" localSheetId="0">[22]附表4直接工程费单价表!#REF!</definedName>
    <definedName name="人100049" localSheetId="1">[22]附表4直接工程费单价表!#REF!</definedName>
    <definedName name="人100049" localSheetId="3">[22]附表4直接工程费单价表!#REF!</definedName>
    <definedName name="人100049">[23]附表4直接工程费单价表!#REF!</definedName>
    <definedName name="人10008" localSheetId="0">[2]附表5直接工程费单价表!#REF!</definedName>
    <definedName name="人10008" localSheetId="1">[2]附表5直接工程费单价表!#REF!</definedName>
    <definedName name="人10008" localSheetId="3">[2]附表5直接工程费单价表!#REF!</definedName>
    <definedName name="人10008">[3]附表5直接工程费单价表!#REF!</definedName>
    <definedName name="人10017" localSheetId="0">[22]附表4直接工程费单价表!#REF!</definedName>
    <definedName name="人10017" localSheetId="1">[22]附表4直接工程费单价表!#REF!</definedName>
    <definedName name="人10017" localSheetId="3">[22]附表4直接工程费单价表!#REF!</definedName>
    <definedName name="人10017">[23]附表4直接工程费单价表!#REF!</definedName>
    <definedName name="人10019" localSheetId="0">[2]附表5直接工程费单价表!#REF!</definedName>
    <definedName name="人10019" localSheetId="1">[2]附表5直接工程费单价表!#REF!</definedName>
    <definedName name="人10019" localSheetId="3">[2]附表5直接工程费单价表!#REF!</definedName>
    <definedName name="人10019">[3]附表5直接工程费单价表!#REF!</definedName>
    <definedName name="人10020" localSheetId="0">[2]附表5直接工程费单价表!#REF!</definedName>
    <definedName name="人10020" localSheetId="1">[2]附表5直接工程费单价表!#REF!</definedName>
    <definedName name="人10020" localSheetId="3">[2]附表5直接工程费单价表!#REF!</definedName>
    <definedName name="人10020">[3]附表5直接工程费单价表!#REF!</definedName>
    <definedName name="人10021" localSheetId="0">[2]附表5直接工程费单价表!#REF!</definedName>
    <definedName name="人10021" localSheetId="1">[2]附表5直接工程费单价表!#REF!</definedName>
    <definedName name="人10021" localSheetId="3">[2]附表5直接工程费单价表!#REF!</definedName>
    <definedName name="人10021">[3]附表5直接工程费单价表!#REF!</definedName>
    <definedName name="人10041" localSheetId="0">[22]附表4直接工程费单价表!#REF!</definedName>
    <definedName name="人10041" localSheetId="1">[22]附表4直接工程费单价表!#REF!</definedName>
    <definedName name="人10041" localSheetId="3">[22]附表4直接工程费单价表!#REF!</definedName>
    <definedName name="人10041">[23]附表4直接工程费单价表!#REF!</definedName>
    <definedName name="人10043" localSheetId="0">[22]附表4直接工程费单价表!#REF!</definedName>
    <definedName name="人10043" localSheetId="1">[22]附表4直接工程费单价表!#REF!</definedName>
    <definedName name="人10043" localSheetId="3">[22]附表4直接工程费单价表!#REF!</definedName>
    <definedName name="人10043">[23]附表4直接工程费单价表!#REF!</definedName>
    <definedName name="人10045" localSheetId="0">[2]附表5直接工程费单价表!#REF!</definedName>
    <definedName name="人10045" localSheetId="1">[2]附表5直接工程费单价表!#REF!</definedName>
    <definedName name="人10045" localSheetId="3">[2]附表5直接工程费单价表!#REF!</definedName>
    <definedName name="人10045">[3]附表5直接工程费单价表!#REF!</definedName>
    <definedName name="人10047" localSheetId="0">[2]附表5直接工程费单价表!#REF!</definedName>
    <definedName name="人10047" localSheetId="1">[2]附表5直接工程费单价表!#REF!</definedName>
    <definedName name="人10047" localSheetId="3">[2]附表5直接工程费单价表!#REF!</definedName>
    <definedName name="人10047">[3]附表5直接工程费单价表!#REF!</definedName>
    <definedName name="人10049" localSheetId="0">[2]附表5直接工程费单价表!#REF!</definedName>
    <definedName name="人10049" localSheetId="1">[2]附表5直接工程费单价表!#REF!</definedName>
    <definedName name="人10049" localSheetId="3">[2]附表5直接工程费单价表!#REF!</definedName>
    <definedName name="人10049">[3]附表5直接工程费单价表!#REF!</definedName>
    <definedName name="人10052" localSheetId="0">[2]附表5直接工程费单价表!#REF!</definedName>
    <definedName name="人10052" localSheetId="1">[2]附表5直接工程费单价表!#REF!</definedName>
    <definedName name="人10052" localSheetId="3">[2]附表5直接工程费单价表!#REF!</definedName>
    <definedName name="人10052">[3]附表5直接工程费单价表!#REF!</definedName>
    <definedName name="人10054" localSheetId="0">[2]附表5直接工程费单价表!#REF!</definedName>
    <definedName name="人10054" localSheetId="1">[2]附表5直接工程费单价表!#REF!</definedName>
    <definedName name="人10054" localSheetId="3">[2]附表5直接工程费单价表!#REF!</definedName>
    <definedName name="人10054">[3]附表5直接工程费单价表!#REF!</definedName>
    <definedName name="人10056" localSheetId="0">[2]附表5直接工程费单价表!#REF!</definedName>
    <definedName name="人10056" localSheetId="1">[2]附表5直接工程费单价表!#REF!</definedName>
    <definedName name="人10056" localSheetId="3">[2]附表5直接工程费单价表!#REF!</definedName>
    <definedName name="人10056">[3]附表5直接工程费单价表!#REF!</definedName>
    <definedName name="人10066" localSheetId="0">[2]附表5直接工程费单价表!#REF!</definedName>
    <definedName name="人10066" localSheetId="1">[2]附表5直接工程费单价表!#REF!</definedName>
    <definedName name="人10066" localSheetId="3">[2]附表5直接工程费单价表!#REF!</definedName>
    <definedName name="人10066">[3]附表5直接工程费单价表!#REF!</definedName>
    <definedName name="人10071" localSheetId="0">[2]附表5直接工程费单价表!#REF!</definedName>
    <definedName name="人10071" localSheetId="1">[2]附表5直接工程费单价表!#REF!</definedName>
    <definedName name="人10071" localSheetId="3">[2]附表5直接工程费单价表!#REF!</definedName>
    <definedName name="人10071">[3]附表5直接工程费单价表!#REF!</definedName>
    <definedName name="人10075" localSheetId="0">[2]附表5直接工程费单价表!#REF!</definedName>
    <definedName name="人10075" localSheetId="1">[2]附表5直接工程费单价表!#REF!</definedName>
    <definedName name="人10075" localSheetId="3">[2]附表5直接工程费单价表!#REF!</definedName>
    <definedName name="人10075">[3]附表5直接工程费单价表!#REF!</definedName>
    <definedName name="人10090" localSheetId="0">[2]附表5直接工程费单价表!#REF!</definedName>
    <definedName name="人10090" localSheetId="1">[2]附表5直接工程费单价表!#REF!</definedName>
    <definedName name="人10090" localSheetId="3">[2]附表5直接工程费单价表!#REF!</definedName>
    <definedName name="人10090">[3]附表5直接工程费单价表!#REF!</definedName>
    <definedName name="人10095" localSheetId="0">[2]附表5直接工程费单价表!#REF!</definedName>
    <definedName name="人10095" localSheetId="1">[2]附表5直接工程费单价表!#REF!</definedName>
    <definedName name="人10095" localSheetId="3">[2]附表5直接工程费单价表!#REF!</definedName>
    <definedName name="人10095">[3]附表5直接工程费单价表!#REF!</definedName>
    <definedName name="人10114" localSheetId="0">[2]附表5直接工程费单价表!#REF!</definedName>
    <definedName name="人10114" localSheetId="1">[2]附表5直接工程费单价表!#REF!</definedName>
    <definedName name="人10114" localSheetId="3">[2]附表5直接工程费单价表!#REF!</definedName>
    <definedName name="人10114">[3]附表5直接工程费单价表!#REF!</definedName>
    <definedName name="人10116" localSheetId="0">[2]附表5直接工程费单价表!#REF!</definedName>
    <definedName name="人10116" localSheetId="1">[2]附表5直接工程费单价表!#REF!</definedName>
    <definedName name="人10116" localSheetId="3">[2]附表5直接工程费单价表!#REF!</definedName>
    <definedName name="人10116">[3]附表5直接工程费单价表!#REF!</definedName>
    <definedName name="人10118" localSheetId="0">[2]附表5直接工程费单价表!#REF!</definedName>
    <definedName name="人10118" localSheetId="1">[2]附表5直接工程费单价表!#REF!</definedName>
    <definedName name="人10118" localSheetId="3">[2]附表5直接工程费单价表!#REF!</definedName>
    <definedName name="人10118">[3]附表5直接工程费单价表!#REF!</definedName>
    <definedName name="人10204" localSheetId="0">[2]附表5直接工程费单价表!#REF!</definedName>
    <definedName name="人10204" localSheetId="1">[2]附表5直接工程费单价表!#REF!</definedName>
    <definedName name="人10204" localSheetId="3">[2]附表5直接工程费单价表!#REF!</definedName>
    <definedName name="人10204">[3]附表5直接工程费单价表!#REF!</definedName>
    <definedName name="人10269" localSheetId="0">[2]附表5直接工程费单价表!#REF!</definedName>
    <definedName name="人10269" localSheetId="1">[2]附表5直接工程费单价表!#REF!</definedName>
    <definedName name="人10269" localSheetId="3">[2]附表5直接工程费单价表!#REF!</definedName>
    <definedName name="人10269">[3]附表5直接工程费单价表!#REF!</definedName>
    <definedName name="人10270" localSheetId="0">[2]附表5直接工程费单价表!#REF!</definedName>
    <definedName name="人10270" localSheetId="1">[2]附表5直接工程费单价表!#REF!</definedName>
    <definedName name="人10270" localSheetId="3">[2]附表5直接工程费单价表!#REF!</definedName>
    <definedName name="人10270">[3]附表5直接工程费单价表!#REF!</definedName>
    <definedName name="人10271" localSheetId="0">[2]附表5直接工程费单价表!#REF!</definedName>
    <definedName name="人10271" localSheetId="1">[2]附表5直接工程费单价表!#REF!</definedName>
    <definedName name="人10271" localSheetId="3">[2]附表5直接工程费单价表!#REF!</definedName>
    <definedName name="人10271">[3]附表5直接工程费单价表!#REF!</definedName>
    <definedName name="人10272" localSheetId="0">[2]附表5直接工程费单价表!#REF!</definedName>
    <definedName name="人10272" localSheetId="1">[2]附表5直接工程费单价表!#REF!</definedName>
    <definedName name="人10272" localSheetId="3">[2]附表5直接工程费单价表!#REF!</definedName>
    <definedName name="人10272">[3]附表5直接工程费单价表!#REF!</definedName>
    <definedName name="人10273" localSheetId="0">[2]附表5直接工程费单价表!#REF!</definedName>
    <definedName name="人10273" localSheetId="1">[2]附表5直接工程费单价表!#REF!</definedName>
    <definedName name="人10273" localSheetId="3">[2]附表5直接工程费单价表!#REF!</definedName>
    <definedName name="人10273">[3]附表5直接工程费单价表!#REF!</definedName>
    <definedName name="人10275" localSheetId="0">[2]附表5直接工程费单价表!#REF!</definedName>
    <definedName name="人10275" localSheetId="1">[2]附表5直接工程费单价表!#REF!</definedName>
    <definedName name="人10275" localSheetId="3">[2]附表5直接工程费单价表!#REF!</definedName>
    <definedName name="人10275">[3]附表5直接工程费单价表!#REF!</definedName>
    <definedName name="人10277" localSheetId="0">[2]附表5直接工程费单价表!#REF!</definedName>
    <definedName name="人10277" localSheetId="1">[2]附表5直接工程费单价表!#REF!</definedName>
    <definedName name="人10277" localSheetId="3">[2]附表5直接工程费单价表!#REF!</definedName>
    <definedName name="人10277">[3]附表5直接工程费单价表!#REF!</definedName>
    <definedName name="人10278" localSheetId="0">[2]附表5直接工程费单价表!#REF!</definedName>
    <definedName name="人10278" localSheetId="1">[2]附表5直接工程费单价表!#REF!</definedName>
    <definedName name="人10278" localSheetId="3">[2]附表5直接工程费单价表!#REF!</definedName>
    <definedName name="人10278">[3]附表5直接工程费单价表!#REF!</definedName>
    <definedName name="人10279" localSheetId="0">[2]附表5直接工程费单价表!#REF!</definedName>
    <definedName name="人10279" localSheetId="1">[2]附表5直接工程费单价表!#REF!</definedName>
    <definedName name="人10279" localSheetId="3">[2]附表5直接工程费单价表!#REF!</definedName>
    <definedName name="人10279">[3]附表5直接工程费单价表!#REF!</definedName>
    <definedName name="人10279A" localSheetId="0">[2]附表5直接工程费单价表!#REF!</definedName>
    <definedName name="人10279A" localSheetId="1">[2]附表5直接工程费单价表!#REF!</definedName>
    <definedName name="人10279A" localSheetId="3">[2]附表5直接工程费单价表!#REF!</definedName>
    <definedName name="人10279A">[3]附表5直接工程费单价表!#REF!</definedName>
    <definedName name="人10280" localSheetId="0">[2]附表5直接工程费单价表!#REF!</definedName>
    <definedName name="人10280" localSheetId="1">[2]附表5直接工程费单价表!#REF!</definedName>
    <definedName name="人10280" localSheetId="3">[2]附表5直接工程费单价表!#REF!</definedName>
    <definedName name="人10280">[3]附表5直接工程费单价表!#REF!</definedName>
    <definedName name="人10280A" localSheetId="0">[2]附表5直接工程费单价表!#REF!</definedName>
    <definedName name="人10280A" localSheetId="1">[2]附表5直接工程费单价表!#REF!</definedName>
    <definedName name="人10280A" localSheetId="3">[2]附表5直接工程费单价表!#REF!</definedName>
    <definedName name="人10280A">[3]附表5直接工程费单价表!#REF!</definedName>
    <definedName name="人10281" localSheetId="0">[2]附表5直接工程费单价表!#REF!</definedName>
    <definedName name="人10281" localSheetId="1">[2]附表5直接工程费单价表!#REF!</definedName>
    <definedName name="人10281" localSheetId="3">[2]附表5直接工程费单价表!#REF!</definedName>
    <definedName name="人10281">[3]附表5直接工程费单价表!#REF!</definedName>
    <definedName name="人10281A" localSheetId="0">[2]附表5直接工程费单价表!#REF!</definedName>
    <definedName name="人10281A" localSheetId="1">[2]附表5直接工程费单价表!#REF!</definedName>
    <definedName name="人10281A" localSheetId="3">[2]附表5直接工程费单价表!#REF!</definedName>
    <definedName name="人10281A">[3]附表5直接工程费单价表!#REF!</definedName>
    <definedName name="人10282" localSheetId="0">[2]附表5直接工程费单价表!#REF!</definedName>
    <definedName name="人10282" localSheetId="1">[2]附表5直接工程费单价表!#REF!</definedName>
    <definedName name="人10282" localSheetId="3">[2]附表5直接工程费单价表!#REF!</definedName>
    <definedName name="人10282">[3]附表5直接工程费单价表!#REF!</definedName>
    <definedName name="人10282A" localSheetId="0">[2]附表5直接工程费单价表!#REF!</definedName>
    <definedName name="人10282A" localSheetId="1">[2]附表5直接工程费单价表!#REF!</definedName>
    <definedName name="人10282A" localSheetId="3">[2]附表5直接工程费单价表!#REF!</definedName>
    <definedName name="人10282A">[3]附表5直接工程费单价表!#REF!</definedName>
    <definedName name="人10283" localSheetId="0">[2]附表5直接工程费单价表!#REF!</definedName>
    <definedName name="人10283" localSheetId="1">[2]附表5直接工程费单价表!#REF!</definedName>
    <definedName name="人10283" localSheetId="3">[2]附表5直接工程费单价表!#REF!</definedName>
    <definedName name="人10283">[3]附表5直接工程费单价表!#REF!</definedName>
    <definedName name="人10283A" localSheetId="0">[2]附表5直接工程费单价表!#REF!</definedName>
    <definedName name="人10283A" localSheetId="1">[2]附表5直接工程费单价表!#REF!</definedName>
    <definedName name="人10283A" localSheetId="3">[2]附表5直接工程费单价表!#REF!</definedName>
    <definedName name="人10283A">[3]附表5直接工程费单价表!#REF!</definedName>
    <definedName name="人10306" localSheetId="0">[22]附表4直接工程费单价表!#REF!</definedName>
    <definedName name="人10306" localSheetId="1">[22]附表4直接工程费单价表!#REF!</definedName>
    <definedName name="人10306" localSheetId="3">[22]附表4直接工程费单价表!#REF!</definedName>
    <definedName name="人10306">[23]附表4直接工程费单价表!#REF!</definedName>
    <definedName name="人10309" localSheetId="0">[2]附表5直接工程费单价表!#REF!</definedName>
    <definedName name="人10309" localSheetId="1">[2]附表5直接工程费单价表!#REF!</definedName>
    <definedName name="人10309" localSheetId="3">[2]附表5直接工程费单价表!#REF!</definedName>
    <definedName name="人10309">[3]附表5直接工程费单价表!#REF!</definedName>
    <definedName name="人10310" localSheetId="0">[2]附表5直接工程费单价表!#REF!</definedName>
    <definedName name="人10310" localSheetId="1">[2]附表5直接工程费单价表!#REF!</definedName>
    <definedName name="人10310" localSheetId="3">[2]附表5直接工程费单价表!#REF!</definedName>
    <definedName name="人10310">[3]附表5直接工程费单价表!#REF!</definedName>
    <definedName name="人10311" localSheetId="0">[2]附表5直接工程费单价表!#REF!</definedName>
    <definedName name="人10311" localSheetId="1">[2]附表5直接工程费单价表!#REF!</definedName>
    <definedName name="人10311" localSheetId="3">[2]附表5直接工程费单价表!#REF!</definedName>
    <definedName name="人10311">[3]附表5直接工程费单价表!#REF!</definedName>
    <definedName name="人10332" localSheetId="0">[22]附表4直接工程费单价表!#REF!</definedName>
    <definedName name="人10332" localSheetId="1">[22]附表4直接工程费单价表!#REF!</definedName>
    <definedName name="人10332" localSheetId="3">[22]附表4直接工程费单价表!#REF!</definedName>
    <definedName name="人10332">[23]附表4直接工程费单价表!#REF!</definedName>
    <definedName name="人10333" localSheetId="0">[22]附表4直接工程费单价表!#REF!</definedName>
    <definedName name="人10333" localSheetId="1">[22]附表4直接工程费单价表!#REF!</definedName>
    <definedName name="人10333" localSheetId="3">[22]附表4直接工程费单价表!#REF!</definedName>
    <definedName name="人10333">[23]附表4直接工程费单价表!#REF!</definedName>
    <definedName name="人10339" localSheetId="0">[2]附表5直接工程费单价表!#REF!</definedName>
    <definedName name="人10339" localSheetId="1">[2]附表5直接工程费单价表!#REF!</definedName>
    <definedName name="人10339" localSheetId="3">[2]附表5直接工程费单价表!#REF!</definedName>
    <definedName name="人10339">[3]附表5直接工程费单价表!#REF!</definedName>
    <definedName name="人10344" localSheetId="0">[22]附表4直接工程费单价表!#REF!</definedName>
    <definedName name="人10344" localSheetId="1">[22]附表4直接工程费单价表!#REF!</definedName>
    <definedName name="人10344" localSheetId="3">[22]附表4直接工程费单价表!#REF!</definedName>
    <definedName name="人10344">[23]附表4直接工程费单价表!#REF!</definedName>
    <definedName name="人10345" localSheetId="0">[22]附表4直接工程费单价表!#REF!</definedName>
    <definedName name="人10345" localSheetId="1">[22]附表4直接工程费单价表!#REF!</definedName>
    <definedName name="人10345" localSheetId="3">[22]附表4直接工程费单价表!#REF!</definedName>
    <definedName name="人10345">[23]附表4直接工程费单价表!#REF!</definedName>
    <definedName name="人10360" localSheetId="0">[2]附表5直接工程费单价表!#REF!</definedName>
    <definedName name="人10360" localSheetId="1">[2]附表5直接工程费单价表!#REF!</definedName>
    <definedName name="人10360" localSheetId="3">[2]附表5直接工程费单价表!#REF!</definedName>
    <definedName name="人10360">[3]附表5直接工程费单价表!#REF!</definedName>
    <definedName name="人10361" localSheetId="0">[2]附表5直接工程费单价表!#REF!</definedName>
    <definedName name="人10361" localSheetId="1">[2]附表5直接工程费单价表!#REF!</definedName>
    <definedName name="人10361" localSheetId="3">[2]附表5直接工程费单价表!#REF!</definedName>
    <definedName name="人10361">[3]附表5直接工程费单价表!#REF!</definedName>
    <definedName name="人10365" localSheetId="0">[2]附表5直接工程费单价表!#REF!</definedName>
    <definedName name="人10365" localSheetId="1">[2]附表5直接工程费单价表!#REF!</definedName>
    <definedName name="人10365" localSheetId="3">[2]附表5直接工程费单价表!#REF!</definedName>
    <definedName name="人10365">[3]附表5直接工程费单价表!#REF!</definedName>
    <definedName name="人10366" localSheetId="0">[2]附表5直接工程费单价表!#REF!</definedName>
    <definedName name="人10366" localSheetId="1">[2]附表5直接工程费单价表!#REF!</definedName>
    <definedName name="人10366" localSheetId="3">[2]附表5直接工程费单价表!#REF!</definedName>
    <definedName name="人10366">[3]附表5直接工程费单价表!#REF!</definedName>
    <definedName name="人10367" localSheetId="0">[2]附表5直接工程费单价表!#REF!</definedName>
    <definedName name="人10367" localSheetId="1">[2]附表5直接工程费单价表!#REF!</definedName>
    <definedName name="人10367" localSheetId="3">[2]附表5直接工程费单价表!#REF!</definedName>
    <definedName name="人10367">[3]附表5直接工程费单价表!#REF!</definedName>
    <definedName name="人10464" localSheetId="0">[2]附表5直接工程费单价表!#REF!</definedName>
    <definedName name="人10464" localSheetId="1">[2]附表5直接工程费单价表!#REF!</definedName>
    <definedName name="人10464" localSheetId="3">[2]附表5直接工程费单价表!#REF!</definedName>
    <definedName name="人10464">[3]附表5直接工程费单价表!#REF!</definedName>
    <definedName name="人10465" localSheetId="0">[2]附表5直接工程费单价表!#REF!</definedName>
    <definedName name="人10465" localSheetId="1">[2]附表5直接工程费单价表!#REF!</definedName>
    <definedName name="人10465" localSheetId="3">[2]附表5直接工程费单价表!#REF!</definedName>
    <definedName name="人10465">[3]附表5直接工程费单价表!#REF!</definedName>
    <definedName name="人10469" localSheetId="0">[2]附表5直接工程费单价表!#REF!</definedName>
    <definedName name="人10469" localSheetId="1">[2]附表5直接工程费单价表!#REF!</definedName>
    <definedName name="人10469" localSheetId="3">[2]附表5直接工程费单价表!#REF!</definedName>
    <definedName name="人10469">[3]附表5直接工程费单价表!#REF!</definedName>
    <definedName name="人10469A" localSheetId="0">[2]附表5直接工程费单价表!#REF!</definedName>
    <definedName name="人10469A" localSheetId="1">[2]附表5直接工程费单价表!#REF!</definedName>
    <definedName name="人10469A" localSheetId="3">[2]附表5直接工程费单价表!#REF!</definedName>
    <definedName name="人10469A">[3]附表5直接工程费单价表!#REF!</definedName>
    <definedName name="人10473" localSheetId="0">[2]附表5直接工程费单价表!#REF!</definedName>
    <definedName name="人10473" localSheetId="1">[2]附表5直接工程费单价表!#REF!</definedName>
    <definedName name="人10473" localSheetId="3">[2]附表5直接工程费单价表!#REF!</definedName>
    <definedName name="人10473">[3]附表5直接工程费单价表!#REF!</definedName>
    <definedName name="人10474" localSheetId="0">[2]附表5直接工程费单价表!#REF!</definedName>
    <definedName name="人10474" localSheetId="1">[2]附表5直接工程费单价表!#REF!</definedName>
    <definedName name="人10474" localSheetId="3">[2]附表5直接工程费单价表!#REF!</definedName>
    <definedName name="人10474">[3]附表5直接工程费单价表!#REF!</definedName>
    <definedName name="人12001" localSheetId="0">[2]附表5直接工程费单价表!#REF!</definedName>
    <definedName name="人12001" localSheetId="1">[2]附表5直接工程费单价表!#REF!</definedName>
    <definedName name="人12001" localSheetId="3">[2]附表5直接工程费单价表!#REF!</definedName>
    <definedName name="人12001">[3]附表5直接工程费单价表!#REF!</definedName>
    <definedName name="人12074" localSheetId="0">[2]附表5直接工程费单价表!#REF!</definedName>
    <definedName name="人12074" localSheetId="1">[2]附表5直接工程费单价表!#REF!</definedName>
    <definedName name="人12074" localSheetId="3">[2]附表5直接工程费单价表!#REF!</definedName>
    <definedName name="人12074">[3]附表5直接工程费单价表!#REF!</definedName>
    <definedName name="人12075" localSheetId="0">[2]附表5直接工程费单价表!#REF!</definedName>
    <definedName name="人12075" localSheetId="1">[2]附表5直接工程费单价表!#REF!</definedName>
    <definedName name="人12075" localSheetId="3">[2]附表5直接工程费单价表!#REF!</definedName>
    <definedName name="人12075">[3]附表5直接工程费单价表!#REF!</definedName>
    <definedName name="人2_19_3" localSheetId="0">[2]附表5直接工程费单价表!#REF!</definedName>
    <definedName name="人2_19_3" localSheetId="1">[2]附表5直接工程费单价表!#REF!</definedName>
    <definedName name="人2_19_3" localSheetId="3">[2]附表5直接工程费单价表!#REF!</definedName>
    <definedName name="人2_19_3">[3]附表5直接工程费单价表!#REF!</definedName>
    <definedName name="人2_19_4" localSheetId="0">[2]附表5直接工程费单价表!#REF!</definedName>
    <definedName name="人2_19_4" localSheetId="1">[2]附表5直接工程费单价表!#REF!</definedName>
    <definedName name="人2_19_4" localSheetId="3">[2]附表5直接工程费单价表!#REF!</definedName>
    <definedName name="人2_19_4">[3]附表5直接工程费单价表!#REF!</definedName>
    <definedName name="人20484" localSheetId="0">[2]附表5直接工程费单价表!#REF!</definedName>
    <definedName name="人20484" localSheetId="1">[2]附表5直接工程费单价表!#REF!</definedName>
    <definedName name="人20484" localSheetId="3">[2]附表5直接工程费单价表!#REF!</definedName>
    <definedName name="人20484">[3]附表5直接工程费单价表!#REF!</definedName>
    <definedName name="人20485" localSheetId="0">[2]附表5直接工程费单价表!#REF!</definedName>
    <definedName name="人20485" localSheetId="1">[2]附表5直接工程费单价表!#REF!</definedName>
    <definedName name="人20485" localSheetId="3">[2]附表5直接工程费单价表!#REF!</definedName>
    <definedName name="人20485">[3]附表5直接工程费单价表!#REF!</definedName>
    <definedName name="人20488" localSheetId="0">[2]附表5直接工程费单价表!#REF!</definedName>
    <definedName name="人20488" localSheetId="1">[2]附表5直接工程费单价表!#REF!</definedName>
    <definedName name="人20488" localSheetId="3">[2]附表5直接工程费单价表!#REF!</definedName>
    <definedName name="人20488">[3]附表5直接工程费单价表!#REF!</definedName>
    <definedName name="人30001" localSheetId="0">[2]附表5直接工程费单价表!#REF!</definedName>
    <definedName name="人30001" localSheetId="1">[2]附表5直接工程费单价表!#REF!</definedName>
    <definedName name="人30001" localSheetId="3">[2]附表5直接工程费单价表!#REF!</definedName>
    <definedName name="人30001">[3]附表5直接工程费单价表!#REF!</definedName>
    <definedName name="人30002" localSheetId="0">[2]附表5直接工程费单价表!#REF!</definedName>
    <definedName name="人30002" localSheetId="1">[2]附表5直接工程费单价表!#REF!</definedName>
    <definedName name="人30002" localSheetId="3">[2]附表5直接工程费单价表!#REF!</definedName>
    <definedName name="人30002">[3]附表5直接工程费单价表!#REF!</definedName>
    <definedName name="人30016" localSheetId="0">[2]附表5直接工程费单价表!#REF!</definedName>
    <definedName name="人30016" localSheetId="1">[2]附表5直接工程费单价表!#REF!</definedName>
    <definedName name="人30016" localSheetId="3">[2]附表5直接工程费单价表!#REF!</definedName>
    <definedName name="人30016">[3]附表5直接工程费单价表!#REF!</definedName>
    <definedName name="人30019" localSheetId="0">[2]附表5直接工程费单价表!#REF!</definedName>
    <definedName name="人30019" localSheetId="1">[2]附表5直接工程费单价表!#REF!</definedName>
    <definedName name="人30019" localSheetId="3">[2]附表5直接工程费单价表!#REF!</definedName>
    <definedName name="人30019">[3]附表5直接工程费单价表!#REF!</definedName>
    <definedName name="人30020" localSheetId="0">[2]附表5直接工程费单价表!#REF!</definedName>
    <definedName name="人30020" localSheetId="1">[2]附表5直接工程费单价表!#REF!</definedName>
    <definedName name="人30020" localSheetId="3">[2]附表5直接工程费单价表!#REF!</definedName>
    <definedName name="人30020">[3]附表5直接工程费单价表!#REF!</definedName>
    <definedName name="人30021" localSheetId="0">[2]附表5直接工程费单价表!#REF!</definedName>
    <definedName name="人30021" localSheetId="1">[2]附表5直接工程费单价表!#REF!</definedName>
    <definedName name="人30021" localSheetId="3">[2]附表5直接工程费单价表!#REF!</definedName>
    <definedName name="人30021">[3]附表5直接工程费单价表!#REF!</definedName>
    <definedName name="人30022" localSheetId="0">[2]附表5直接工程费单价表!#REF!</definedName>
    <definedName name="人30022" localSheetId="1">[2]附表5直接工程费单价表!#REF!</definedName>
    <definedName name="人30022" localSheetId="3">[2]附表5直接工程费单价表!#REF!</definedName>
    <definedName name="人30022">[3]附表5直接工程费单价表!#REF!</definedName>
    <definedName name="人30023" localSheetId="0">[2]附表5直接工程费单价表!#REF!</definedName>
    <definedName name="人30023" localSheetId="1">[2]附表5直接工程费单价表!#REF!</definedName>
    <definedName name="人30023" localSheetId="3">[2]附表5直接工程费单价表!#REF!</definedName>
    <definedName name="人30023">[3]附表5直接工程费单价表!#REF!</definedName>
    <definedName name="人30024" localSheetId="0">[2]附表5直接工程费单价表!#REF!</definedName>
    <definedName name="人30024" localSheetId="1">[2]附表5直接工程费单价表!#REF!</definedName>
    <definedName name="人30024" localSheetId="3">[2]附表5直接工程费单价表!#REF!</definedName>
    <definedName name="人30024">[3]附表5直接工程费单价表!#REF!</definedName>
    <definedName name="人30025" localSheetId="0">[2]附表5直接工程费单价表!#REF!</definedName>
    <definedName name="人30025" localSheetId="1">[2]附表5直接工程费单价表!#REF!</definedName>
    <definedName name="人30025" localSheetId="3">[2]附表5直接工程费单价表!#REF!</definedName>
    <definedName name="人30025">[3]附表5直接工程费单价表!#REF!</definedName>
    <definedName name="人30027" localSheetId="0">[65]Sheet1!$F$26</definedName>
    <definedName name="人30027" localSheetId="1">[65]Sheet1!$F$26</definedName>
    <definedName name="人30027" localSheetId="3">[65]Sheet1!$F$26</definedName>
    <definedName name="人30027">[3]附表5直接工程费单价表!#REF!</definedName>
    <definedName name="人30028" localSheetId="0">#REF!</definedName>
    <definedName name="人30028" localSheetId="1">#REF!</definedName>
    <definedName name="人30028" localSheetId="3">#REF!</definedName>
    <definedName name="人30028">[3]附表5直接工程费单价表!#REF!</definedName>
    <definedName name="人30048" localSheetId="0">[2]附表5直接工程费单价表!#REF!</definedName>
    <definedName name="人30048" localSheetId="1">[2]附表5直接工程费单价表!#REF!</definedName>
    <definedName name="人30048" localSheetId="3">[2]附表5直接工程费单价表!#REF!</definedName>
    <definedName name="人30048">[3]附表5直接工程费单价表!#REF!</definedName>
    <definedName name="人30048、30051" localSheetId="0">[2]附表5直接工程费单价表!#REF!</definedName>
    <definedName name="人30048、30051" localSheetId="1">[2]附表5直接工程费单价表!#REF!</definedName>
    <definedName name="人30048、30051" localSheetId="3">[2]附表5直接工程费单价表!#REF!</definedName>
    <definedName name="人30048、30051">[3]附表5直接工程费单价表!#REF!</definedName>
    <definedName name="人30049" localSheetId="0">[2]附表5直接工程费单价表!#REF!</definedName>
    <definedName name="人30049" localSheetId="1">[2]附表5直接工程费单价表!#REF!</definedName>
    <definedName name="人30049" localSheetId="3">[2]附表5直接工程费单价表!#REF!</definedName>
    <definedName name="人30049">[3]附表5直接工程费单价表!#REF!</definedName>
    <definedName name="人30064" localSheetId="0">[22]附表4直接工程费单价表!#REF!</definedName>
    <definedName name="人30064" localSheetId="1">[22]附表4直接工程费单价表!#REF!</definedName>
    <definedName name="人30064" localSheetId="3">[22]附表4直接工程费单价表!#REF!</definedName>
    <definedName name="人30064">[23]附表4直接工程费单价表!#REF!</definedName>
    <definedName name="人30067" localSheetId="0">[22]附表4直接工程费单价表!#REF!</definedName>
    <definedName name="人30067" localSheetId="1">[22]附表4直接工程费单价表!#REF!</definedName>
    <definedName name="人30067" localSheetId="3">[22]附表4直接工程费单价表!#REF!</definedName>
    <definedName name="人30067">[23]附表4直接工程费单价表!#REF!</definedName>
    <definedName name="人40004" localSheetId="0">[22]附表4直接工程费单价表!#REF!</definedName>
    <definedName name="人40004" localSheetId="1">[22]附表4直接工程费单价表!#REF!</definedName>
    <definedName name="人40004" localSheetId="3">[22]附表4直接工程费单价表!#REF!</definedName>
    <definedName name="人40004">[23]附表4直接工程费单价表!#REF!</definedName>
    <definedName name="人40006">[41]直接工程费!$F$188</definedName>
    <definedName name="人40006b" localSheetId="0">[22]附表4直接工程费单价表!#REF!</definedName>
    <definedName name="人40006b" localSheetId="1">[22]附表4直接工程费单价表!#REF!</definedName>
    <definedName name="人40006b" localSheetId="3">[22]附表4直接工程费单价表!#REF!</definedName>
    <definedName name="人40006b">[23]附表4直接工程费单价表!#REF!</definedName>
    <definedName name="人40006细石" localSheetId="0">[22]附表4直接工程费单价表!#REF!</definedName>
    <definedName name="人40006细石" localSheetId="1">[22]附表4直接工程费单价表!#REF!</definedName>
    <definedName name="人40006细石" localSheetId="3">[22]附表4直接工程费单价表!#REF!</definedName>
    <definedName name="人40006细石">[23]附表4直接工程费单价表!#REF!</definedName>
    <definedName name="人40030" localSheetId="0">[22]附表4直接工程费单价表!#REF!</definedName>
    <definedName name="人40030" localSheetId="1">[22]附表4直接工程费单价表!#REF!</definedName>
    <definedName name="人40030" localSheetId="3">[22]附表4直接工程费单价表!#REF!</definedName>
    <definedName name="人40030">[23]附表4直接工程费单价表!#REF!</definedName>
    <definedName name="人40031" localSheetId="0">[2]附表5直接工程费单价表!#REF!</definedName>
    <definedName name="人40031" localSheetId="1">[2]附表5直接工程费单价表!#REF!</definedName>
    <definedName name="人40031" localSheetId="3">[2]附表5直接工程费单价表!#REF!</definedName>
    <definedName name="人40031">[3]附表5直接工程费单价表!#REF!</definedName>
    <definedName name="人4003115" localSheetId="0">[22]附表4直接工程费单价表!#REF!</definedName>
    <definedName name="人4003115" localSheetId="1">[22]附表4直接工程费单价表!#REF!</definedName>
    <definedName name="人4003115" localSheetId="3">[22]附表4直接工程费单价表!#REF!</definedName>
    <definedName name="人4003115">[23]附表4直接工程费单价表!#REF!</definedName>
    <definedName name="人40041b" localSheetId="0">[22]附表4直接工程费单价表!#REF!</definedName>
    <definedName name="人40041b" localSheetId="1">[22]附表4直接工程费单价表!#REF!</definedName>
    <definedName name="人40041b" localSheetId="3">[22]附表4直接工程费单价表!#REF!</definedName>
    <definedName name="人40041b">[23]附表4直接工程费单价表!#REF!</definedName>
    <definedName name="人40056" localSheetId="0">[22]附表4直接工程费单价表!#REF!</definedName>
    <definedName name="人40056" localSheetId="1">[22]附表4直接工程费单价表!#REF!</definedName>
    <definedName name="人40056" localSheetId="3">[22]附表4直接工程费单价表!#REF!</definedName>
    <definedName name="人40056">[23]附表4直接工程费单价表!#REF!</definedName>
    <definedName name="人40058" localSheetId="0">[2]附表5直接工程费单价表!#REF!</definedName>
    <definedName name="人40058" localSheetId="1">[2]附表5直接工程费单价表!#REF!</definedName>
    <definedName name="人40058" localSheetId="3">[2]附表5直接工程费单价表!#REF!</definedName>
    <definedName name="人40058">[3]附表5直接工程费单价表!#REF!</definedName>
    <definedName name="人40058A" localSheetId="0">[2]附表5直接工程费单价表!#REF!</definedName>
    <definedName name="人40058A" localSheetId="1">[2]附表5直接工程费单价表!#REF!</definedName>
    <definedName name="人40058A" localSheetId="3">[2]附表5直接工程费单价表!#REF!</definedName>
    <definedName name="人40058A">[3]附表5直接工程费单价表!#REF!</definedName>
    <definedName name="人40061" localSheetId="0">[2]附表5直接工程费单价表!#REF!</definedName>
    <definedName name="人40061" localSheetId="1">[2]附表5直接工程费单价表!#REF!</definedName>
    <definedName name="人40061" localSheetId="3">[2]附表5直接工程费单价表!#REF!</definedName>
    <definedName name="人40061">[3]附表5直接工程费单价表!#REF!</definedName>
    <definedName name="人40062" localSheetId="0">[2]附表5直接工程费单价表!#REF!</definedName>
    <definedName name="人40062" localSheetId="1">[2]附表5直接工程费单价表!#REF!</definedName>
    <definedName name="人40062" localSheetId="3">[2]附表5直接工程费单价表!#REF!</definedName>
    <definedName name="人40062">[3]附表5直接工程费单价表!#REF!</definedName>
    <definedName name="人40063" localSheetId="0">[22]附表4直接工程费单价表!#REF!</definedName>
    <definedName name="人40063" localSheetId="1">[22]附表4直接工程费单价表!#REF!</definedName>
    <definedName name="人40063" localSheetId="3">[22]附表4直接工程费单价表!#REF!</definedName>
    <definedName name="人40063">[23]附表4直接工程费单价表!#REF!</definedName>
    <definedName name="人40064" localSheetId="0">[22]附表4直接工程费单价表!#REF!</definedName>
    <definedName name="人40064" localSheetId="1">[22]附表4直接工程费单价表!#REF!</definedName>
    <definedName name="人40064" localSheetId="3">[22]附表4直接工程费单价表!#REF!</definedName>
    <definedName name="人40064">[23]附表4直接工程费单价表!#REF!</definedName>
    <definedName name="人40067" localSheetId="0">[2]附表5直接工程费单价表!#REF!</definedName>
    <definedName name="人40067" localSheetId="1">[2]附表5直接工程费单价表!#REF!</definedName>
    <definedName name="人40067" localSheetId="3">[2]附表5直接工程费单价表!#REF!</definedName>
    <definedName name="人40067">[3]附表5直接工程费单价表!#REF!</definedName>
    <definedName name="人40067A" localSheetId="0">[2]附表5直接工程费单价表!#REF!</definedName>
    <definedName name="人40067A" localSheetId="1">[2]附表5直接工程费单价表!#REF!</definedName>
    <definedName name="人40067A" localSheetId="3">[2]附表5直接工程费单价表!#REF!</definedName>
    <definedName name="人40067A">[3]附表5直接工程费单价表!#REF!</definedName>
    <definedName name="人40068" localSheetId="0">[2]附表5直接工程费单价表!#REF!</definedName>
    <definedName name="人40068" localSheetId="1">[2]附表5直接工程费单价表!#REF!</definedName>
    <definedName name="人40068" localSheetId="3">[2]附表5直接工程费单价表!#REF!</definedName>
    <definedName name="人40068">[3]附表5直接工程费单价表!#REF!</definedName>
    <definedName name="人40069" localSheetId="0">[2]附表5直接工程费单价表!#REF!</definedName>
    <definedName name="人40069" localSheetId="1">[2]附表5直接工程费单价表!#REF!</definedName>
    <definedName name="人40069" localSheetId="3">[2]附表5直接工程费单价表!#REF!</definedName>
    <definedName name="人40069">[3]附表5直接工程费单价表!#REF!</definedName>
    <definedName name="人40070" localSheetId="0">[2]附表5直接工程费单价表!#REF!</definedName>
    <definedName name="人40070" localSheetId="1">[2]附表5直接工程费单价表!#REF!</definedName>
    <definedName name="人40070" localSheetId="3">[2]附表5直接工程费单价表!#REF!</definedName>
    <definedName name="人40070">[3]附表5直接工程费单价表!#REF!</definedName>
    <definedName name="人40072" localSheetId="0">[2]附表5直接工程费单价表!#REF!</definedName>
    <definedName name="人40072" localSheetId="1">[2]附表5直接工程费单价表!#REF!</definedName>
    <definedName name="人40072" localSheetId="3">[2]附表5直接工程费单价表!#REF!</definedName>
    <definedName name="人40072">[3]附表5直接工程费单价表!#REF!</definedName>
    <definedName name="人40073" localSheetId="0">[22]附表4直接工程费单价表!#REF!</definedName>
    <definedName name="人40073" localSheetId="1">[22]附表4直接工程费单价表!#REF!</definedName>
    <definedName name="人40073" localSheetId="3">[22]附表4直接工程费单价表!#REF!</definedName>
    <definedName name="人40073">[23]附表4直接工程费单价表!#REF!</definedName>
    <definedName name="人40074" localSheetId="0">[2]附表5直接工程费单价表!#REF!</definedName>
    <definedName name="人40074" localSheetId="1">[2]附表5直接工程费单价表!#REF!</definedName>
    <definedName name="人40074" localSheetId="3">[2]附表5直接工程费单价表!#REF!</definedName>
    <definedName name="人40074">[3]附表5直接工程费单价表!#REF!</definedName>
    <definedName name="人40075" localSheetId="0">[2]附表5直接工程费单价表!#REF!</definedName>
    <definedName name="人40075" localSheetId="1">[2]附表5直接工程费单价表!#REF!</definedName>
    <definedName name="人40075" localSheetId="3">[2]附表5直接工程费单价表!#REF!</definedName>
    <definedName name="人40075">[3]附表5直接工程费单价表!#REF!</definedName>
    <definedName name="人40076" localSheetId="0">[2]附表5直接工程费单价表!#REF!</definedName>
    <definedName name="人40076" localSheetId="1">[2]附表5直接工程费单价表!#REF!</definedName>
    <definedName name="人40076" localSheetId="3">[2]附表5直接工程费单价表!#REF!</definedName>
    <definedName name="人40076">[3]附表5直接工程费单价表!#REF!</definedName>
    <definedName name="人4007620" localSheetId="0">[22]附表4直接工程费单价表!#REF!</definedName>
    <definedName name="人4007620" localSheetId="1">[22]附表4直接工程费单价表!#REF!</definedName>
    <definedName name="人4007620" localSheetId="3">[22]附表4直接工程费单价表!#REF!</definedName>
    <definedName name="人4007620">[23]附表4直接工程费单价表!#REF!</definedName>
    <definedName name="人40077" localSheetId="0">[22]附表4直接工程费单价表!#REF!</definedName>
    <definedName name="人40077" localSheetId="1">[22]附表4直接工程费单价表!#REF!</definedName>
    <definedName name="人40077" localSheetId="3">[22]附表4直接工程费单价表!#REF!</definedName>
    <definedName name="人40077">[23]附表4直接工程费单价表!#REF!</definedName>
    <definedName name="人40079" localSheetId="0">[22]附表4直接工程费单价表!#REF!</definedName>
    <definedName name="人40079" localSheetId="1">[22]附表4直接工程费单价表!#REF!</definedName>
    <definedName name="人40079" localSheetId="3">[22]附表4直接工程费单价表!#REF!</definedName>
    <definedName name="人40079">[3]附表5直接工程费单价表!#REF!</definedName>
    <definedName name="人40090" localSheetId="0">[2]附表5直接工程费单价表!#REF!</definedName>
    <definedName name="人40090" localSheetId="1">[2]附表5直接工程费单价表!#REF!</definedName>
    <definedName name="人40090" localSheetId="3">[2]附表5直接工程费单价表!#REF!</definedName>
    <definedName name="人40090">[3]附表5直接工程费单价表!#REF!</definedName>
    <definedName name="人40096" localSheetId="0">[2]附表5直接工程费单价表!#REF!</definedName>
    <definedName name="人40096" localSheetId="1">[2]附表5直接工程费单价表!#REF!</definedName>
    <definedName name="人40096" localSheetId="3">[2]附表5直接工程费单价表!#REF!</definedName>
    <definedName name="人40096">[3]附表5直接工程费单价表!#REF!</definedName>
    <definedName name="人40101" localSheetId="0">[2]附表5直接工程费单价表!#REF!</definedName>
    <definedName name="人40101" localSheetId="1">[2]附表5直接工程费单价表!#REF!</definedName>
    <definedName name="人40101" localSheetId="3">[2]附表5直接工程费单价表!#REF!</definedName>
    <definedName name="人40101">[3]附表5直接工程费单价表!#REF!</definedName>
    <definedName name="人40101A" localSheetId="0">[2]附表5直接工程费单价表!#REF!</definedName>
    <definedName name="人40101A" localSheetId="1">[2]附表5直接工程费单价表!#REF!</definedName>
    <definedName name="人40101A" localSheetId="3">[2]附表5直接工程费单价表!#REF!</definedName>
    <definedName name="人40101A">[3]附表5直接工程费单价表!#REF!</definedName>
    <definedName name="人40101B" localSheetId="0">[2]附表5直接工程费单价表!#REF!</definedName>
    <definedName name="人40101B" localSheetId="1">[2]附表5直接工程费单价表!#REF!</definedName>
    <definedName name="人40101B" localSheetId="3">[2]附表5直接工程费单价表!#REF!</definedName>
    <definedName name="人40101B">[3]附表5直接工程费单价表!#REF!</definedName>
    <definedName name="人40109" localSheetId="0">[2]附表5直接工程费单价表!#REF!</definedName>
    <definedName name="人40109" localSheetId="1">[2]附表5直接工程费单价表!#REF!</definedName>
    <definedName name="人40109" localSheetId="3">[2]附表5直接工程费单价表!#REF!</definedName>
    <definedName name="人40109">[3]附表5直接工程费单价表!#REF!</definedName>
    <definedName name="人40110" localSheetId="0">[2]附表5直接工程费单价表!#REF!</definedName>
    <definedName name="人40110" localSheetId="1">[2]附表5直接工程费单价表!#REF!</definedName>
    <definedName name="人40110" localSheetId="3">[2]附表5直接工程费单价表!#REF!</definedName>
    <definedName name="人40110">[3]附表5直接工程费单价表!#REF!</definedName>
    <definedName name="人40111" localSheetId="0">[2]附表5直接工程费单价表!#REF!</definedName>
    <definedName name="人40111" localSheetId="1">[2]附表5直接工程费单价表!#REF!</definedName>
    <definedName name="人40111" localSheetId="3">[2]附表5直接工程费单价表!#REF!</definedName>
    <definedName name="人40111">[3]附表5直接工程费单价表!#REF!</definedName>
    <definedName name="人40112" localSheetId="0">[2]附表5直接工程费单价表!#REF!</definedName>
    <definedName name="人40112" localSheetId="1">[2]附表5直接工程费单价表!#REF!</definedName>
    <definedName name="人40112" localSheetId="3">[2]附表5直接工程费单价表!#REF!</definedName>
    <definedName name="人40112">[3]附表5直接工程费单价表!#REF!</definedName>
    <definedName name="人40113" localSheetId="0">[2]附表5直接工程费单价表!#REF!</definedName>
    <definedName name="人40113" localSheetId="1">[2]附表5直接工程费单价表!#REF!</definedName>
    <definedName name="人40113" localSheetId="3">[2]附表5直接工程费单价表!#REF!</definedName>
    <definedName name="人40113">[3]附表5直接工程费单价表!#REF!</definedName>
    <definedName name="人40114" localSheetId="0">[2]附表5直接工程费单价表!#REF!</definedName>
    <definedName name="人40114" localSheetId="1">[2]附表5直接工程费单价表!#REF!</definedName>
    <definedName name="人40114" localSheetId="3">[2]附表5直接工程费单价表!#REF!</definedName>
    <definedName name="人40114">[3]附表5直接工程费单价表!#REF!</definedName>
    <definedName name="人40115" localSheetId="0">[22]附表4直接工程费单价表!#REF!</definedName>
    <definedName name="人40115" localSheetId="1">[22]附表4直接工程费单价表!#REF!</definedName>
    <definedName name="人40115" localSheetId="3">[22]附表4直接工程费单价表!#REF!</definedName>
    <definedName name="人40115">[3]附表5直接工程费单价表!#REF!</definedName>
    <definedName name="人40116" localSheetId="0">[22]附表4直接工程费单价表!#REF!</definedName>
    <definedName name="人40116" localSheetId="1">[22]附表4直接工程费单价表!#REF!</definedName>
    <definedName name="人40116" localSheetId="3">[22]附表4直接工程费单价表!#REF!</definedName>
    <definedName name="人40116">[3]附表5直接工程费单价表!#REF!</definedName>
    <definedName name="人40117" localSheetId="0">[2]附表5直接工程费单价表!#REF!</definedName>
    <definedName name="人40117" localSheetId="1">[2]附表5直接工程费单价表!#REF!</definedName>
    <definedName name="人40117" localSheetId="3">[2]附表5直接工程费单价表!#REF!</definedName>
    <definedName name="人40117">[3]附表5直接工程费单价表!#REF!</definedName>
    <definedName name="人40118" localSheetId="0">[2]附表5直接工程费单价表!#REF!</definedName>
    <definedName name="人40118" localSheetId="1">[2]附表5直接工程费单价表!#REF!</definedName>
    <definedName name="人40118" localSheetId="3">[2]附表5直接工程费单价表!#REF!</definedName>
    <definedName name="人40118">[3]附表5直接工程费单价表!#REF!</definedName>
    <definedName name="人40120" localSheetId="0">[2]附表5直接工程费单价表!#REF!</definedName>
    <definedName name="人40120" localSheetId="1">[2]附表5直接工程费单价表!#REF!</definedName>
    <definedName name="人40120" localSheetId="3">[2]附表5直接工程费单价表!#REF!</definedName>
    <definedName name="人40120">[3]附表5直接工程费单价表!#REF!</definedName>
    <definedName name="人40124" localSheetId="0">[2]附表5直接工程费单价表!#REF!</definedName>
    <definedName name="人40124" localSheetId="1">[2]附表5直接工程费单价表!#REF!</definedName>
    <definedName name="人40124" localSheetId="3">[2]附表5直接工程费单价表!#REF!</definedName>
    <definedName name="人40124">[3]附表5直接工程费单价表!#REF!</definedName>
    <definedName name="人40125" localSheetId="0">[2]附表5直接工程费单价表!#REF!</definedName>
    <definedName name="人40125" localSheetId="1">[2]附表5直接工程费单价表!#REF!</definedName>
    <definedName name="人40125" localSheetId="3">[2]附表5直接工程费单价表!#REF!</definedName>
    <definedName name="人40125">[3]附表5直接工程费单价表!#REF!</definedName>
    <definedName name="人40133" localSheetId="0">[22]附表4直接工程费单价表!#REF!</definedName>
    <definedName name="人40133" localSheetId="1">[22]附表4直接工程费单价表!#REF!</definedName>
    <definedName name="人40133" localSheetId="3">[22]附表4直接工程费单价表!#REF!</definedName>
    <definedName name="人40133">[23]附表4直接工程费单价表!#REF!</definedName>
    <definedName name="人40134" localSheetId="0">[2]附表5直接工程费单价表!#REF!</definedName>
    <definedName name="人40134" localSheetId="1">[2]附表5直接工程费单价表!#REF!</definedName>
    <definedName name="人40134" localSheetId="3">[2]附表5直接工程费单价表!#REF!</definedName>
    <definedName name="人40134">[3]附表5直接工程费单价表!#REF!</definedName>
    <definedName name="人40143" localSheetId="0">[2]附表5直接工程费单价表!#REF!</definedName>
    <definedName name="人40143" localSheetId="1">[2]附表5直接工程费单价表!#REF!</definedName>
    <definedName name="人40143" localSheetId="3">[2]附表5直接工程费单价表!#REF!</definedName>
    <definedName name="人40143">[3]附表5直接工程费单价表!#REF!</definedName>
    <definedName name="人40192" localSheetId="0">[22]附表4直接工程费单价表!#REF!</definedName>
    <definedName name="人40192" localSheetId="1">[22]附表4直接工程费单价表!#REF!</definedName>
    <definedName name="人40192" localSheetId="3">[22]附表4直接工程费单价表!#REF!</definedName>
    <definedName name="人40192">[23]附表4直接工程费单价表!#REF!</definedName>
    <definedName name="人40203" localSheetId="0">[22]附表4直接工程费单价表!#REF!</definedName>
    <definedName name="人40203" localSheetId="1">[22]附表4直接工程费单价表!#REF!</definedName>
    <definedName name="人40203" localSheetId="3">[22]附表4直接工程费单价表!#REF!</definedName>
    <definedName name="人40203">[23]附表4直接工程费单价表!#REF!</definedName>
    <definedName name="人40210" localSheetId="0">[22]附表4直接工程费单价表!#REF!</definedName>
    <definedName name="人40210" localSheetId="1">[22]附表4直接工程费单价表!#REF!</definedName>
    <definedName name="人40210" localSheetId="3">[22]附表4直接工程费单价表!#REF!</definedName>
    <definedName name="人40210">[23]附表4直接工程费单价表!#REF!</definedName>
    <definedName name="人40214苯" localSheetId="0">[22]附表4直接工程费单价表!#REF!</definedName>
    <definedName name="人40214苯" localSheetId="1">[22]附表4直接工程费单价表!#REF!</definedName>
    <definedName name="人40214苯" localSheetId="3">[22]附表4直接工程费单价表!#REF!</definedName>
    <definedName name="人40214苯">[23]附表4直接工程费单价表!#REF!</definedName>
    <definedName name="人40224" localSheetId="0">[2]附表5直接工程费单价表!#REF!</definedName>
    <definedName name="人40224" localSheetId="1">[2]附表5直接工程费单价表!#REF!</definedName>
    <definedName name="人40224" localSheetId="3">[2]附表5直接工程费单价表!#REF!</definedName>
    <definedName name="人40224">[3]附表5直接工程费单价表!#REF!</definedName>
    <definedName name="人40260" localSheetId="0">[2]附表5直接工程费单价表!#REF!</definedName>
    <definedName name="人40260" localSheetId="1">[2]附表5直接工程费单价表!#REF!</definedName>
    <definedName name="人40260" localSheetId="3">[2]附表5直接工程费单价表!#REF!</definedName>
    <definedName name="人40260">[3]附表5直接工程费单价表!#REF!</definedName>
    <definedName name="人40263" localSheetId="0">[2]附表5直接工程费单价表!#REF!</definedName>
    <definedName name="人40263" localSheetId="1">[2]附表5直接工程费单价表!#REF!</definedName>
    <definedName name="人40263" localSheetId="3">[2]附表5直接工程费单价表!#REF!</definedName>
    <definedName name="人40263">[3]附表5直接工程费单价表!#REF!</definedName>
    <definedName name="人40271" localSheetId="0">[2]附表5直接工程费单价表!#REF!</definedName>
    <definedName name="人40271" localSheetId="1">[2]附表5直接工程费单价表!#REF!</definedName>
    <definedName name="人40271" localSheetId="3">[2]附表5直接工程费单价表!#REF!</definedName>
    <definedName name="人40271">[3]附表5直接工程费单价表!#REF!</definedName>
    <definedName name="人40286" localSheetId="0">[2]附表5直接工程费单价表!#REF!</definedName>
    <definedName name="人40286" localSheetId="1">[2]附表5直接工程费单价表!#REF!</definedName>
    <definedName name="人40286" localSheetId="3">[2]附表5直接工程费单价表!#REF!</definedName>
    <definedName name="人40286">[3]附表5直接工程费单价表!#REF!</definedName>
    <definedName name="人40287" localSheetId="0">[2]附表5直接工程费单价表!#REF!</definedName>
    <definedName name="人40287" localSheetId="1">[2]附表5直接工程费单价表!#REF!</definedName>
    <definedName name="人40287" localSheetId="3">[2]附表5直接工程费单价表!#REF!</definedName>
    <definedName name="人40287">[3]附表5直接工程费单价表!#REF!</definedName>
    <definedName name="人40288" localSheetId="0">[2]附表5直接工程费单价表!#REF!</definedName>
    <definedName name="人40288" localSheetId="1">[2]附表5直接工程费单价表!#REF!</definedName>
    <definedName name="人40288" localSheetId="3">[2]附表5直接工程费单价表!#REF!</definedName>
    <definedName name="人40288">[3]附表5直接工程费单价表!#REF!</definedName>
    <definedName name="人40289" localSheetId="0">[2]附表5直接工程费单价表!#REF!</definedName>
    <definedName name="人40289" localSheetId="1">[2]附表5直接工程费单价表!#REF!</definedName>
    <definedName name="人40289" localSheetId="3">[2]附表5直接工程费单价表!#REF!</definedName>
    <definedName name="人40289">[3]附表5直接工程费单价表!#REF!</definedName>
    <definedName name="人40289A" localSheetId="0">[2]附表5直接工程费单价表!#REF!</definedName>
    <definedName name="人40289A" localSheetId="1">[2]附表5直接工程费单价表!#REF!</definedName>
    <definedName name="人40289A" localSheetId="3">[2]附表5直接工程费单价表!#REF!</definedName>
    <definedName name="人40289A">[3]附表5直接工程费单价表!#REF!</definedName>
    <definedName name="人40306" localSheetId="0">[2]附表5直接工程费单价表!#REF!</definedName>
    <definedName name="人40306" localSheetId="1">[2]附表5直接工程费单价表!#REF!</definedName>
    <definedName name="人40306" localSheetId="3">[2]附表5直接工程费单价表!#REF!</definedName>
    <definedName name="人40306">[3]附表5直接工程费单价表!#REF!</definedName>
    <definedName name="人40306A" localSheetId="0">[2]附表5直接工程费单价表!#REF!</definedName>
    <definedName name="人40306A" localSheetId="1">[2]附表5直接工程费单价表!#REF!</definedName>
    <definedName name="人40306A" localSheetId="3">[2]附表5直接工程费单价表!#REF!</definedName>
    <definedName name="人40306A">[3]附表5直接工程费单价表!#REF!</definedName>
    <definedName name="人40306B" localSheetId="0">[2]附表5直接工程费单价表!#REF!</definedName>
    <definedName name="人40306B" localSheetId="1">[2]附表5直接工程费单价表!#REF!</definedName>
    <definedName name="人40306B" localSheetId="3">[2]附表5直接工程费单价表!#REF!</definedName>
    <definedName name="人40306B">[3]附表5直接工程费单价表!#REF!</definedName>
    <definedName name="人50003" localSheetId="0">[2]附表5直接工程费单价表!#REF!</definedName>
    <definedName name="人50003" localSheetId="1">[2]附表5直接工程费单价表!#REF!</definedName>
    <definedName name="人50003" localSheetId="3">[2]附表5直接工程费单价表!#REF!</definedName>
    <definedName name="人50003">[3]附表5直接工程费单价表!#REF!</definedName>
    <definedName name="人50004" localSheetId="0">[2]附表5直接工程费单价表!#REF!</definedName>
    <definedName name="人50004" localSheetId="1">[2]附表5直接工程费单价表!#REF!</definedName>
    <definedName name="人50004" localSheetId="3">[2]附表5直接工程费单价表!#REF!</definedName>
    <definedName name="人50004">[3]附表5直接工程费单价表!#REF!</definedName>
    <definedName name="人50005" localSheetId="0">[2]附表5直接工程费单价表!#REF!</definedName>
    <definedName name="人50005" localSheetId="1">[2]附表5直接工程费单价表!#REF!</definedName>
    <definedName name="人50005" localSheetId="3">[2]附表5直接工程费单价表!#REF!</definedName>
    <definedName name="人50005">[3]附表5直接工程费单价表!#REF!</definedName>
    <definedName name="人50006" localSheetId="0">[2]附表5直接工程费单价表!#REF!</definedName>
    <definedName name="人50006" localSheetId="1">[2]附表5直接工程费单价表!#REF!</definedName>
    <definedName name="人50006" localSheetId="3">[2]附表5直接工程费单价表!#REF!</definedName>
    <definedName name="人50006">[3]附表5直接工程费单价表!#REF!</definedName>
    <definedName name="人50014">[42]附表4工程费单价表!#REF!</definedName>
    <definedName name="人50045" localSheetId="0">[2]附表5直接工程费单价表!#REF!</definedName>
    <definedName name="人50045" localSheetId="1">[2]附表5直接工程费单价表!#REF!</definedName>
    <definedName name="人50045" localSheetId="3">[2]附表5直接工程费单价表!#REF!</definedName>
    <definedName name="人50045">[3]附表5直接工程费单价表!#REF!</definedName>
    <definedName name="人50046" localSheetId="0">[2]附表5直接工程费单价表!#REF!</definedName>
    <definedName name="人50046" localSheetId="1">[2]附表5直接工程费单价表!#REF!</definedName>
    <definedName name="人50046" localSheetId="3">[2]附表5直接工程费单价表!#REF!</definedName>
    <definedName name="人50046">[3]附表5直接工程费单价表!#REF!</definedName>
    <definedName name="人50049" localSheetId="0">[2]附表5直接工程费单价表!#REF!</definedName>
    <definedName name="人50049" localSheetId="1">[2]附表5直接工程费单价表!#REF!</definedName>
    <definedName name="人50049" localSheetId="3">[2]附表5直接工程费单价表!#REF!</definedName>
    <definedName name="人50049">[3]附表5直接工程费单价表!#REF!</definedName>
    <definedName name="人50050" localSheetId="0">[2]附表5直接工程费单价表!#REF!</definedName>
    <definedName name="人50050" localSheetId="1">[2]附表5直接工程费单价表!#REF!</definedName>
    <definedName name="人50050" localSheetId="3">[2]附表5直接工程费单价表!#REF!</definedName>
    <definedName name="人50050">[3]附表5直接工程费单价表!#REF!</definedName>
    <definedName name="人50064" localSheetId="0">[22]附表4直接工程费单价表!#REF!</definedName>
    <definedName name="人50064" localSheetId="1">[22]附表4直接工程费单价表!#REF!</definedName>
    <definedName name="人50064" localSheetId="3">[22]附表4直接工程费单价表!#REF!</definedName>
    <definedName name="人50064">[23]附表4直接工程费单价表!#REF!</definedName>
    <definedName name="人50067" localSheetId="0">[22]附表4直接工程费单价表!#REF!</definedName>
    <definedName name="人50067" localSheetId="1">[22]附表4直接工程费单价表!#REF!</definedName>
    <definedName name="人50067" localSheetId="3">[22]附表4直接工程费单价表!#REF!</definedName>
    <definedName name="人50067">[23]附表4直接工程费单价表!#REF!</definedName>
    <definedName name="人50113">[42]附表4工程费单价表!#REF!</definedName>
    <definedName name="人50115" localSheetId="0">[2]附表5直接工程费单价表!#REF!</definedName>
    <definedName name="人50115" localSheetId="1">[2]附表5直接工程费单价表!#REF!</definedName>
    <definedName name="人50115" localSheetId="3">[2]附表5直接工程费单价表!#REF!</definedName>
    <definedName name="人50115">[3]附表5直接工程费单价表!#REF!</definedName>
    <definedName name="人70007" localSheetId="0">[22]附表4直接工程费单价表!#REF!</definedName>
    <definedName name="人70007" localSheetId="1">[22]附表4直接工程费单价表!#REF!</definedName>
    <definedName name="人70007" localSheetId="3">[22]附表4直接工程费单价表!#REF!</definedName>
    <definedName name="人70007">[23]附表4直接工程费单价表!#REF!</definedName>
    <definedName name="人70013" localSheetId="0">[22]附表4直接工程费单价表!#REF!</definedName>
    <definedName name="人70013" localSheetId="1">[22]附表4直接工程费单价表!#REF!</definedName>
    <definedName name="人70013" localSheetId="3">[22]附表4直接工程费单价表!#REF!</definedName>
    <definedName name="人70013">[23]附表4直接工程费单价表!#REF!</definedName>
    <definedName name="人70014" localSheetId="0">[22]附表4直接工程费单价表!#REF!</definedName>
    <definedName name="人70014" localSheetId="1">[22]附表4直接工程费单价表!#REF!</definedName>
    <definedName name="人70014" localSheetId="3">[22]附表4直接工程费单价表!#REF!</definedName>
    <definedName name="人70014">[23]附表4直接工程费单价表!#REF!</definedName>
    <definedName name="人70070" localSheetId="0">[22]附表4直接工程费单价表!#REF!</definedName>
    <definedName name="人70070" localSheetId="1">[22]附表4直接工程费单价表!#REF!</definedName>
    <definedName name="人70070" localSheetId="3">[22]附表4直接工程费单价表!#REF!</definedName>
    <definedName name="人70070">[23]附表4直接工程费单价表!#REF!</definedName>
    <definedName name="人70105" localSheetId="0">[22]附表4直接工程费单价表!#REF!</definedName>
    <definedName name="人70105" localSheetId="1">[22]附表4直接工程费单价表!#REF!</definedName>
    <definedName name="人70105" localSheetId="3">[22]附表4直接工程费单价表!#REF!</definedName>
    <definedName name="人70105">[23]附表4直接工程费单价表!#REF!</definedName>
    <definedName name="人70106" localSheetId="0">[22]附表4直接工程费单价表!#REF!</definedName>
    <definedName name="人70106" localSheetId="1">[22]附表4直接工程费单价表!#REF!</definedName>
    <definedName name="人70106" localSheetId="3">[22]附表4直接工程费单价表!#REF!</definedName>
    <definedName name="人70106">[23]附表4直接工程费单价表!#REF!</definedName>
    <definedName name="人70114" localSheetId="0">[22]附表4直接工程费单价表!#REF!</definedName>
    <definedName name="人70114" localSheetId="1">[22]附表4直接工程费单价表!#REF!</definedName>
    <definedName name="人70114" localSheetId="3">[22]附表4直接工程费单价表!#REF!</definedName>
    <definedName name="人70114">[23]附表4直接工程费单价表!#REF!</definedName>
    <definedName name="人70125" localSheetId="0">[22]附表4直接工程费单价表!#REF!</definedName>
    <definedName name="人70125" localSheetId="1">[22]附表4直接工程费单价表!#REF!</definedName>
    <definedName name="人70125" localSheetId="3">[22]附表4直接工程费单价表!#REF!</definedName>
    <definedName name="人70125">[23]附表4直接工程费单价表!#REF!</definedName>
    <definedName name="人70194" localSheetId="0">[2]附表5直接工程费单价表!#REF!</definedName>
    <definedName name="人70194" localSheetId="1">[2]附表5直接工程费单价表!#REF!</definedName>
    <definedName name="人70194" localSheetId="3">[2]附表5直接工程费单价表!#REF!</definedName>
    <definedName name="人70194">[3]附表5直接工程费单价表!#REF!</definedName>
    <definedName name="人70195" localSheetId="0">[2]附表5直接工程费单价表!#REF!</definedName>
    <definedName name="人70195" localSheetId="1">[2]附表5直接工程费单价表!#REF!</definedName>
    <definedName name="人70195" localSheetId="3">[2]附表5直接工程费单价表!#REF!</definedName>
    <definedName name="人70195">[3]附表5直接工程费单价表!#REF!</definedName>
    <definedName name="人70196" localSheetId="0">[2]附表5直接工程费单价表!#REF!</definedName>
    <definedName name="人70196" localSheetId="1">[2]附表5直接工程费单价表!#REF!</definedName>
    <definedName name="人70196" localSheetId="3">[2]附表5直接工程费单价表!#REF!</definedName>
    <definedName name="人70196">[3]附表5直接工程费单价表!#REF!</definedName>
    <definedName name="人80015" localSheetId="0">[22]附表4直接工程费单价表!#REF!</definedName>
    <definedName name="人80015" localSheetId="1">[22]附表4直接工程费单价表!#REF!</definedName>
    <definedName name="人80015" localSheetId="3">[22]附表4直接工程费单价表!#REF!</definedName>
    <definedName name="人80015">[23]附表4直接工程费单价表!#REF!</definedName>
    <definedName name="人80015加800162" localSheetId="0">[22]附表4直接工程费单价表!#REF!</definedName>
    <definedName name="人80015加800162" localSheetId="1">[22]附表4直接工程费单价表!#REF!</definedName>
    <definedName name="人80015加800162" localSheetId="3">[22]附表4直接工程费单价表!#REF!</definedName>
    <definedName name="人80015加800162">[23]附表4直接工程费单价表!#REF!</definedName>
    <definedName name="人80015减80016" localSheetId="0">[22]附表4直接工程费单价表!#REF!</definedName>
    <definedName name="人80015减80016" localSheetId="1">[22]附表4直接工程费单价表!#REF!</definedName>
    <definedName name="人80015减80016" localSheetId="3">[22]附表4直接工程费单价表!#REF!</definedName>
    <definedName name="人80015减80016">[23]附表4直接工程费单价表!#REF!</definedName>
    <definedName name="人80023加8002410" localSheetId="0">[22]附表4直接工程费单价表!#REF!</definedName>
    <definedName name="人80023加8002410" localSheetId="1">[22]附表4直接工程费单价表!#REF!</definedName>
    <definedName name="人80023加8002410" localSheetId="3">[22]附表4直接工程费单价表!#REF!</definedName>
    <definedName name="人80023加8002410">[23]附表4直接工程费单价表!#REF!</definedName>
    <definedName name="人80033" localSheetId="0">[22]附表4直接工程费单价表!#REF!</definedName>
    <definedName name="人80033" localSheetId="1">[22]附表4直接工程费单价表!#REF!</definedName>
    <definedName name="人80033" localSheetId="3">[22]附表4直接工程费单价表!#REF!</definedName>
    <definedName name="人80033">[23]附表4直接工程费单价表!#REF!</definedName>
    <definedName name="人80034" localSheetId="0">[22]附表4直接工程费单价表!#REF!</definedName>
    <definedName name="人80034" localSheetId="1">[22]附表4直接工程费单价表!#REF!</definedName>
    <definedName name="人80034" localSheetId="3">[22]附表4直接工程费单价表!#REF!</definedName>
    <definedName name="人80034">[23]附表4直接工程费单价表!#REF!</definedName>
    <definedName name="人90013" localSheetId="0">[22]附表4直接工程费单价表!#REF!</definedName>
    <definedName name="人90013" localSheetId="1">[22]附表4直接工程费单价表!#REF!</definedName>
    <definedName name="人90013" localSheetId="3">[22]附表4直接工程费单价表!#REF!</definedName>
    <definedName name="人90013">[23]附表4直接工程费单价表!#REF!</definedName>
    <definedName name="人90014" localSheetId="0">[2]附表5直接工程费单价表!#REF!</definedName>
    <definedName name="人90014" localSheetId="1">[2]附表5直接工程费单价表!#REF!</definedName>
    <definedName name="人90014" localSheetId="3">[2]附表5直接工程费单价表!#REF!</definedName>
    <definedName name="人90014">[3]附表5直接工程费单价表!#REF!</definedName>
    <definedName name="人90017" localSheetId="0">[2]附表5直接工程费单价表!#REF!</definedName>
    <definedName name="人90017" localSheetId="1">[2]附表5直接工程费单价表!#REF!</definedName>
    <definedName name="人90017" localSheetId="3">[2]附表5直接工程费单价表!#REF!</definedName>
    <definedName name="人90017">[3]附表5直接工程费单价表!#REF!</definedName>
    <definedName name="人90017A" localSheetId="0">[2]附表5直接工程费单价表!#REF!</definedName>
    <definedName name="人90017A" localSheetId="1">[2]附表5直接工程费单价表!#REF!</definedName>
    <definedName name="人90017A" localSheetId="3">[2]附表5直接工程费单价表!#REF!</definedName>
    <definedName name="人90017A">[3]附表5直接工程费单价表!#REF!</definedName>
    <definedName name="人90085" localSheetId="0">[2]附表5直接工程费单价表!#REF!</definedName>
    <definedName name="人90085" localSheetId="1">[2]附表5直接工程费单价表!#REF!</definedName>
    <definedName name="人90085" localSheetId="3">[2]附表5直接工程费单价表!#REF!</definedName>
    <definedName name="人90085">[3]附表5直接工程费单价表!#REF!</definedName>
    <definedName name="人90086" localSheetId="0">[2]附表5直接工程费单价表!#REF!</definedName>
    <definedName name="人90086" localSheetId="1">[2]附表5直接工程费单价表!#REF!</definedName>
    <definedName name="人90086" localSheetId="3">[2]附表5直接工程费单价表!#REF!</definedName>
    <definedName name="人90086">[3]附表5直接工程费单价表!#REF!</definedName>
    <definedName name="人90087" localSheetId="0">[2]附表5直接工程费单价表!#REF!</definedName>
    <definedName name="人90087" localSheetId="1">[2]附表5直接工程费单价表!#REF!</definedName>
    <definedName name="人90087" localSheetId="3">[2]附表5直接工程费单价表!#REF!</definedName>
    <definedName name="人90087">[3]附表5直接工程费单价表!#REF!</definedName>
    <definedName name="人90087A" localSheetId="0">[2]附表5直接工程费单价表!#REF!</definedName>
    <definedName name="人90087A" localSheetId="1">[2]附表5直接工程费单价表!#REF!</definedName>
    <definedName name="人90087A" localSheetId="3">[2]附表5直接工程费单价表!#REF!</definedName>
    <definedName name="人90087A">[3]附表5直接工程费单价表!#REF!</definedName>
    <definedName name="人90136" localSheetId="0">[2]附表5直接工程费单价表!#REF!</definedName>
    <definedName name="人90136" localSheetId="1">[2]附表5直接工程费单价表!#REF!</definedName>
    <definedName name="人90136" localSheetId="3">[2]附表5直接工程费单价表!#REF!</definedName>
    <definedName name="人90136">[3]附表5直接工程费单价表!#REF!</definedName>
    <definedName name="人90147" localSheetId="0">[2]附表5直接工程费单价表!#REF!</definedName>
    <definedName name="人90147" localSheetId="1">[2]附表5直接工程费单价表!#REF!</definedName>
    <definedName name="人90147" localSheetId="3">[2]附表5直接工程费单价表!#REF!</definedName>
    <definedName name="人90147">[3]附表5直接工程费单价表!#REF!</definedName>
    <definedName name="人90189" localSheetId="0">[2]附表5直接工程费单价表!#REF!</definedName>
    <definedName name="人90189" localSheetId="1">[2]附表5直接工程费单价表!#REF!</definedName>
    <definedName name="人90189" localSheetId="3">[2]附表5直接工程费单价表!#REF!</definedName>
    <definedName name="人90189">[3]附表5直接工程费单价表!#REF!</definedName>
    <definedName name="人补1" localSheetId="0">[2]附表5直接工程费单价表!#REF!</definedName>
    <definedName name="人补1" localSheetId="1">[2]附表5直接工程费单价表!#REF!</definedName>
    <definedName name="人补1" localSheetId="3">[2]附表5直接工程费单价表!#REF!</definedName>
    <definedName name="人补1">[3]附表5直接工程费单价表!#REF!</definedName>
    <definedName name="人补1A" localSheetId="0">[2]附表5直接工程费单价表!#REF!</definedName>
    <definedName name="人补1A" localSheetId="1">[2]附表5直接工程费单价表!#REF!</definedName>
    <definedName name="人补1A" localSheetId="3">[2]附表5直接工程费单价表!#REF!</definedName>
    <definedName name="人补1A">[3]附表5直接工程费单价表!#REF!</definedName>
    <definedName name="人补2" localSheetId="0">[2]附表5直接工程费单价表!#REF!</definedName>
    <definedName name="人补2" localSheetId="1">[2]附表5直接工程费单价表!#REF!</definedName>
    <definedName name="人补2" localSheetId="3">[2]附表5直接工程费单价表!#REF!</definedName>
    <definedName name="人补2">[3]附表5直接工程费单价表!#REF!</definedName>
    <definedName name="人补3" localSheetId="0">[2]附表5直接工程费单价表!#REF!</definedName>
    <definedName name="人补3" localSheetId="1">[2]附表5直接工程费单价表!#REF!</definedName>
    <definedName name="人补3" localSheetId="3">[2]附表5直接工程费单价表!#REF!</definedName>
    <definedName name="人补3">[3]附表5直接工程费单价表!#REF!</definedName>
    <definedName name="人补4" localSheetId="0">[2]附表5直接工程费单价表!#REF!</definedName>
    <definedName name="人补4" localSheetId="1">[2]附表5直接工程费单价表!#REF!</definedName>
    <definedName name="人补4" localSheetId="3">[2]附表5直接工程费单价表!#REF!</definedName>
    <definedName name="人补4">[3]附表5直接工程费单价表!#REF!</definedName>
    <definedName name="人补5" localSheetId="0">[2]附表5直接工程费单价表!#REF!</definedName>
    <definedName name="人补5" localSheetId="1">[2]附表5直接工程费单价表!#REF!</definedName>
    <definedName name="人补5" localSheetId="3">[2]附表5直接工程费单价表!#REF!</definedName>
    <definedName name="人补5">[3]附表5直接工程费单价表!#REF!</definedName>
    <definedName name="人参60432" localSheetId="0">[2]附表5直接工程费单价表!#REF!</definedName>
    <definedName name="人参60432" localSheetId="1">[2]附表5直接工程费单价表!#REF!</definedName>
    <definedName name="人参60432" localSheetId="3">[2]附表5直接工程费单价表!#REF!</definedName>
    <definedName name="人参60432">[3]附表5直接工程费单价表!#REF!</definedName>
    <definedName name="人工1">[54]人工单价!$D$13</definedName>
    <definedName name="人工费" localSheetId="0">[66]附表2人工预算单价!#REF!</definedName>
    <definedName name="人工费" localSheetId="1">[66]附表2人工预算单价!#REF!</definedName>
    <definedName name="人工费" localSheetId="3">[66]附表2人工预算单价!#REF!</definedName>
    <definedName name="人工费">[66]附表2人工预算单价!#REF!</definedName>
    <definedName name="人工填方">[67]单价表!$D$8</definedName>
    <definedName name="人工挖方">[67]单价表!$D$7</definedName>
    <definedName name="人工挖土、手扶运300m__工程" localSheetId="0">[49]新定额单价!#REF!</definedName>
    <definedName name="人工挖土、手扶运300m__工程" localSheetId="1">[49]新定额单价!#REF!</definedName>
    <definedName name="人工挖土、手扶运300m__工程" localSheetId="3">[49]新定额单价!#REF!</definedName>
    <definedName name="人工挖土、手扶运300m__工程">[50]新定额单价!#REF!</definedName>
    <definedName name="人甲" localSheetId="0">[48]附表1人工单价计算表!$E$20</definedName>
    <definedName name="人甲" localSheetId="1">[48]附表1人工单价计算表!$E$20</definedName>
    <definedName name="人甲" localSheetId="3">[48]附表1人工单价计算表!$E$20</definedName>
    <definedName name="人甲">[45]附表1人工!$E$20</definedName>
    <definedName name="人建11_25换" localSheetId="0">[2]附表5直接工程费单价表!#REF!</definedName>
    <definedName name="人建11_25换" localSheetId="1">[2]附表5直接工程费单价表!#REF!</definedName>
    <definedName name="人建11_25换" localSheetId="3">[2]附表5直接工程费单价表!#REF!</definedName>
    <definedName name="人建11_25换">[3]附表5直接工程费单价表!#REF!</definedName>
    <definedName name="人建4_10换" localSheetId="0">[2]附表5直接工程费单价表!#REF!</definedName>
    <definedName name="人建4_10换" localSheetId="1">[2]附表5直接工程费单价表!#REF!</definedName>
    <definedName name="人建4_10换" localSheetId="3">[2]附表5直接工程费单价表!#REF!</definedName>
    <definedName name="人建4_10换">[3]附表5直接工程费单价表!#REF!</definedName>
    <definedName name="人乙" localSheetId="0">[48]附表1人工单价计算表!$G$20</definedName>
    <definedName name="人乙" localSheetId="1">[48]附表1人工单价计算表!$G$20</definedName>
    <definedName name="人乙" localSheetId="3">[48]附表1人工单价计算表!$G$20</definedName>
    <definedName name="人乙">[45]附表1人工!$G$20</definedName>
    <definedName name="软管接头" localSheetId="0">[2]附表2材料价格表!#REF!</definedName>
    <definedName name="软管接头" localSheetId="1">[2]附表2材料价格表!#REF!</definedName>
    <definedName name="软管接头" localSheetId="3">[2]附表2材料价格表!#REF!</definedName>
    <definedName name="软管接头">[3]附表2材料价格表!#REF!</definedName>
    <definedName name="润滑油" localSheetId="0">[22]附表2材料价格计算表!#REF!</definedName>
    <definedName name="润滑油" localSheetId="1">[22]附表2材料价格计算表!#REF!</definedName>
    <definedName name="润滑油" localSheetId="3">[22]附表2材料价格计算表!#REF!</definedName>
    <definedName name="润滑油">[23]附表2材料价格计算表!#REF!</definedName>
    <definedName name="洒水汽车6000L以内" localSheetId="0">[2]附表3机械台班!#REF!</definedName>
    <definedName name="洒水汽车6000L以内" localSheetId="1">[2]附表3机械台班!#REF!</definedName>
    <definedName name="洒水汽车6000L以内" localSheetId="3">[2]附表3机械台班!#REF!</definedName>
    <definedName name="洒水汽车6000L以内">[3]附表3机械台班!#REF!</definedName>
    <definedName name="三道井片区" localSheetId="0" hidden="1">{"'现金流量表（全部投资）'!$B$4:$P$23"}</definedName>
    <definedName name="三道井片区" localSheetId="1" hidden="1">{"'现金流量表（全部投资）'!$B$4:$P$23"}</definedName>
    <definedName name="三道井片区" localSheetId="3" hidden="1">{"'现金流量表（全部投资）'!$B$4:$P$23"}</definedName>
    <definedName name="三道井片区" hidden="1">{"'现金流量表（全部投资）'!$B$4:$P$23"}</definedName>
    <definedName name="三盘三通φ225×200×355" localSheetId="0">[2]附表2材料价格表!#REF!</definedName>
    <definedName name="三盘三通φ225×200×355" localSheetId="1">[2]附表2材料价格表!#REF!</definedName>
    <definedName name="三盘三通φ225×200×355" localSheetId="3">[2]附表2材料价格表!#REF!</definedName>
    <definedName name="三盘三通φ225×200×355">[3]附表2材料价格表!#REF!</definedName>
    <definedName name="三盘三通φ250×200×200" localSheetId="0">[2]附表2材料价格表!#REF!</definedName>
    <definedName name="三盘三通φ250×200×200" localSheetId="1">[2]附表2材料价格表!#REF!</definedName>
    <definedName name="三盘三通φ250×200×200" localSheetId="3">[2]附表2材料价格表!#REF!</definedName>
    <definedName name="三盘三通φ250×200×200">[3]附表2材料价格表!#REF!</definedName>
    <definedName name="三盘三通φ315×160×250" localSheetId="0">[2]附表2材料价格表!#REF!</definedName>
    <definedName name="三盘三通φ315×160×250" localSheetId="1">[2]附表2材料价格表!#REF!</definedName>
    <definedName name="三盘三通φ315×160×250" localSheetId="3">[2]附表2材料价格表!#REF!</definedName>
    <definedName name="三盘三通φ315×160×250">[3]附表2材料价格表!#REF!</definedName>
    <definedName name="三盘三通φ315×200×225" localSheetId="0">[2]附表2材料价格表!#REF!</definedName>
    <definedName name="三盘三通φ315×200×225" localSheetId="1">[2]附表2材料价格表!#REF!</definedName>
    <definedName name="三盘三通φ315×200×225" localSheetId="3">[2]附表2材料价格表!#REF!</definedName>
    <definedName name="三盘三通φ315×200×225">[3]附表2材料价格表!#REF!</definedName>
    <definedName name="三盘三通φ315×200×250" localSheetId="0">[2]附表2材料价格表!#REF!</definedName>
    <definedName name="三盘三通φ315×200×250" localSheetId="1">[2]附表2材料价格表!#REF!</definedName>
    <definedName name="三盘三通φ315×200×250" localSheetId="3">[2]附表2材料价格表!#REF!</definedName>
    <definedName name="三盘三通φ315×200×250">[3]附表2材料价格表!#REF!</definedName>
    <definedName name="三盘三通φ315×200×315" localSheetId="0">[2]附表2材料价格表!#REF!</definedName>
    <definedName name="三盘三通φ315×200×315" localSheetId="1">[2]附表2材料价格表!#REF!</definedName>
    <definedName name="三盘三通φ315×200×315" localSheetId="3">[2]附表2材料价格表!#REF!</definedName>
    <definedName name="三盘三通φ315×200×315">[3]附表2材料价格表!#REF!</definedName>
    <definedName name="三盘三通φ355×160×225" localSheetId="0">[2]附表2材料价格表!#REF!</definedName>
    <definedName name="三盘三通φ355×160×225" localSheetId="1">[2]附表2材料价格表!#REF!</definedName>
    <definedName name="三盘三通φ355×160×225" localSheetId="3">[2]附表2材料价格表!#REF!</definedName>
    <definedName name="三盘三通φ355×160×225">[3]附表2材料价格表!#REF!</definedName>
    <definedName name="三盘三通φ355×160×315" localSheetId="0">[2]附表2材料价格表!#REF!</definedName>
    <definedName name="三盘三通φ355×160×315" localSheetId="1">[2]附表2材料价格表!#REF!</definedName>
    <definedName name="三盘三通φ355×160×315" localSheetId="3">[2]附表2材料价格表!#REF!</definedName>
    <definedName name="三盘三通φ355×160×315">[3]附表2材料价格表!#REF!</definedName>
    <definedName name="三盘三通φ355×200×225" localSheetId="0">[2]附表2材料价格表!#REF!</definedName>
    <definedName name="三盘三通φ355×200×225" localSheetId="1">[2]附表2材料价格表!#REF!</definedName>
    <definedName name="三盘三通φ355×200×225" localSheetId="3">[2]附表2材料价格表!#REF!</definedName>
    <definedName name="三盘三通φ355×200×225">[3]附表2材料价格表!#REF!</definedName>
    <definedName name="三盘三通φ355×200×315" localSheetId="0">[2]附表2材料价格表!#REF!</definedName>
    <definedName name="三盘三通φ355×200×315" localSheetId="1">[2]附表2材料价格表!#REF!</definedName>
    <definedName name="三盘三通φ355×200×315" localSheetId="3">[2]附表2材料价格表!#REF!</definedName>
    <definedName name="三盘三通φ355×200×315">[3]附表2材料价格表!#REF!</definedName>
    <definedName name="三盘三通φ355×200×400" localSheetId="0">[2]附表2材料价格表!#REF!</definedName>
    <definedName name="三盘三通φ355×200×400" localSheetId="1">[2]附表2材料价格表!#REF!</definedName>
    <definedName name="三盘三通φ355×200×400" localSheetId="3">[2]附表2材料价格表!#REF!</definedName>
    <definedName name="三盘三通φ355×200×400">[3]附表2材料价格表!#REF!</definedName>
    <definedName name="三盘三通φ355×400×355" localSheetId="0">[2]附表2材料价格表!#REF!</definedName>
    <definedName name="三盘三通φ355×400×355" localSheetId="1">[2]附表2材料价格表!#REF!</definedName>
    <definedName name="三盘三通φ355×400×355" localSheetId="3">[2]附表2材料价格表!#REF!</definedName>
    <definedName name="三盘三通φ355×400×355">[3]附表2材料价格表!#REF!</definedName>
    <definedName name="三盘三通φ400×200×225" localSheetId="0">[2]附表2材料价格表!#REF!</definedName>
    <definedName name="三盘三通φ400×200×225" localSheetId="1">[2]附表2材料价格表!#REF!</definedName>
    <definedName name="三盘三通φ400×200×225" localSheetId="3">[2]附表2材料价格表!#REF!</definedName>
    <definedName name="三盘三通φ400×200×225">[3]附表2材料价格表!#REF!</definedName>
    <definedName name="三盘三通φ400×200×355" localSheetId="0">[2]附表2材料价格表!#REF!</definedName>
    <definedName name="三盘三通φ400×200×355" localSheetId="1">[2]附表2材料价格表!#REF!</definedName>
    <definedName name="三盘三通φ400×200×355" localSheetId="3">[2]附表2材料价格表!#REF!</definedName>
    <definedName name="三盘三通φ400×200×355">[3]附表2材料价格表!#REF!</definedName>
    <definedName name="三盘三通φ400×500×400" localSheetId="0">[2]附表2材料价格表!#REF!</definedName>
    <definedName name="三盘三通φ400×500×400" localSheetId="1">[2]附表2材料价格表!#REF!</definedName>
    <definedName name="三盘三通φ400×500×400" localSheetId="3">[2]附表2材料价格表!#REF!</definedName>
    <definedName name="三盘三通φ400×500×400">[3]附表2材料价格表!#REF!</definedName>
    <definedName name="三盘三通φ500×500×500" localSheetId="0">[2]附表2材料价格表!#REF!</definedName>
    <definedName name="三盘三通φ500×500×500" localSheetId="1">[2]附表2材料价格表!#REF!</definedName>
    <definedName name="三盘三通φ500×500×500" localSheetId="3">[2]附表2材料价格表!#REF!</definedName>
    <definedName name="三盘三通φ500×500×500">[3]附表2材料价格表!#REF!</definedName>
    <definedName name="三盘三通φ80×80×80" localSheetId="0">[2]附表2材料价格表!#REF!</definedName>
    <definedName name="三盘三通φ80×80×80" localSheetId="1">[2]附表2材料价格表!#REF!</definedName>
    <definedName name="三盘三通φ80×80×80" localSheetId="3">[2]附表2材料价格表!#REF!</definedName>
    <definedName name="三盘三通φ80×80×80">[3]附表2材料价格表!#REF!</definedName>
    <definedName name="三通11090" localSheetId="0">[5]附表2!#REF!</definedName>
    <definedName name="三通11090" localSheetId="1">[5]附表2!#REF!</definedName>
    <definedName name="三通11090" localSheetId="3">[5]附表2!#REF!</definedName>
    <definedName name="三通11090">[6]附表2!#REF!</definedName>
    <definedName name="三通16090" localSheetId="0">[5]附表2!#REF!</definedName>
    <definedName name="三通16090" localSheetId="1">[5]附表2!#REF!</definedName>
    <definedName name="三通16090" localSheetId="3">[5]附表2!#REF!</definedName>
    <definedName name="三通16090">[6]附表2!#REF!</definedName>
    <definedName name="三通20090" localSheetId="0">[5]附表2!#REF!</definedName>
    <definedName name="三通20090" localSheetId="1">[5]附表2!#REF!</definedName>
    <definedName name="三通20090" localSheetId="3">[5]附表2!#REF!</definedName>
    <definedName name="三通20090">[6]附表2!#REF!</definedName>
    <definedName name="三通25090" localSheetId="0">[5]附表2!#REF!</definedName>
    <definedName name="三通25090" localSheetId="1">[5]附表2!#REF!</definedName>
    <definedName name="三通25090" localSheetId="3">[5]附表2!#REF!</definedName>
    <definedName name="三通25090">[6]附表2!#REF!</definedName>
    <definedName name="三通90" localSheetId="0">[5]附表2!#REF!</definedName>
    <definedName name="三通90" localSheetId="1">[5]附表2!#REF!</definedName>
    <definedName name="三通90" localSheetId="3">[5]附表2!#REF!</definedName>
    <definedName name="三通90">[6]附表2!#REF!</definedName>
    <definedName name="三通φ160×180×160" localSheetId="0">[2]附表2材料价格表!#REF!</definedName>
    <definedName name="三通φ160×180×160" localSheetId="1">[2]附表2材料价格表!#REF!</definedName>
    <definedName name="三通φ160×180×160" localSheetId="3">[2]附表2材料价格表!#REF!</definedName>
    <definedName name="三通φ160×180×160">[3]附表2材料价格表!#REF!</definedName>
    <definedName name="三通φ180×180×160" localSheetId="0">[2]附表2材料价格表!#REF!</definedName>
    <definedName name="三通φ180×180×160" localSheetId="1">[2]附表2材料价格表!#REF!</definedName>
    <definedName name="三通φ180×180×160" localSheetId="3">[2]附表2材料价格表!#REF!</definedName>
    <definedName name="三通φ180×180×160">[3]附表2材料价格表!#REF!</definedName>
    <definedName name="三通φ180×180×90" localSheetId="0">[2]附表2材料价格表!#REF!</definedName>
    <definedName name="三通φ180×180×90" localSheetId="1">[2]附表2材料价格表!#REF!</definedName>
    <definedName name="三通φ180×180×90" localSheetId="3">[2]附表2材料价格表!#REF!</definedName>
    <definedName name="三通φ180×180×90">[3]附表2材料价格表!#REF!</definedName>
    <definedName name="沙枣" localSheetId="0">[22]附表2材料价格计算表!#REF!</definedName>
    <definedName name="沙枣" localSheetId="1">[22]附表2材料价格计算表!#REF!</definedName>
    <definedName name="沙枣" localSheetId="3">[22]附表2材料价格计算表!#REF!</definedName>
    <definedName name="沙枣">[23]附表2材料价格计算表!#REF!</definedName>
    <definedName name="砂" localSheetId="0">[22]附表2材料价格计算表!#REF!</definedName>
    <definedName name="砂" localSheetId="1">[22]附表2材料价格计算表!#REF!</definedName>
    <definedName name="砂" localSheetId="3">[22]附表2材料价格计算表!#REF!</definedName>
    <definedName name="砂">[52]材料费!$D$5</definedName>
    <definedName name="砂浆" localSheetId="0">[2]附表5直接工程费单价表!#REF!</definedName>
    <definedName name="砂浆" localSheetId="1">[2]附表5直接工程费单价表!#REF!</definedName>
    <definedName name="砂浆" localSheetId="3">[2]附表5直接工程费单价表!#REF!</definedName>
    <definedName name="砂浆">[3]附表5直接工程费单价表!#REF!</definedName>
    <definedName name="砂浆7.5" localSheetId="0">[48]附表7砂浆配比表!$I$7</definedName>
    <definedName name="砂浆7.5" localSheetId="1">[48]附表7砂浆配比表!$I$7</definedName>
    <definedName name="砂浆7.5" localSheetId="3">[48]附表7砂浆配比表!$I$7</definedName>
    <definedName name="砂浆7.5">[51]附表7砂浆配比表!$I$7</definedName>
    <definedName name="砂浆M10">[68]附表4砼、沙浆费计算表!$M$12</definedName>
    <definedName name="砂浆M5">[69]附表4砼、沙浆费计算表!$M$10</definedName>
    <definedName name="砂浆M7.5">[69]附表4砼、沙浆费计算表!$M$11</definedName>
    <definedName name="砂浆库">[70]砼、砂浆半成品预算表!$A$6:$K$36</definedName>
    <definedName name="砂砾石" localSheetId="0">#REF!</definedName>
    <definedName name="砂砾石" localSheetId="1">#REF!</definedName>
    <definedName name="砂砾石" localSheetId="3">#REF!</definedName>
    <definedName name="砂砾石">#REF!</definedName>
    <definedName name="设备费" localSheetId="0">#REF!</definedName>
    <definedName name="设备费" localSheetId="1">#REF!</definedName>
    <definedName name="设备费" localSheetId="3">#REF!</definedName>
    <definedName name="设备费">#REF!</definedName>
    <definedName name="设备费南">'[40]表4设备费南 '!$N$37</definedName>
    <definedName name="设备购置费" localSheetId="0">[71]设备!#REF!</definedName>
    <definedName name="设备购置费" localSheetId="1">[71]设备!#REF!</definedName>
    <definedName name="设备购置费" localSheetId="3">[71]设备!#REF!</definedName>
    <definedName name="设备购置费">#REF!</definedName>
    <definedName name="设计费" localSheetId="0">#REF!</definedName>
    <definedName name="设计费" localSheetId="1">#REF!</definedName>
    <definedName name="设计费" localSheetId="3">#REF!</definedName>
    <definedName name="设计费">#REF!</definedName>
    <definedName name="伸缩节200" localSheetId="0">[5]附表2!#REF!</definedName>
    <definedName name="伸缩节200" localSheetId="1">[5]附表2!#REF!</definedName>
    <definedName name="伸缩节200" localSheetId="3">[5]附表2!#REF!</definedName>
    <definedName name="伸缩节200">[6]附表2!#REF!</definedName>
    <definedName name="生产安置平衡" localSheetId="0">#REF!</definedName>
    <definedName name="生产安置平衡" localSheetId="1">#REF!</definedName>
    <definedName name="生产安置平衡" localSheetId="3">#REF!</definedName>
    <definedName name="生产安置平衡">#REF!</definedName>
    <definedName name="石灰" localSheetId="0">[22]附表2材料价格计算表!#REF!</definedName>
    <definedName name="石灰" localSheetId="1">[22]附表2材料价格计算表!#REF!</definedName>
    <definedName name="石灰" localSheetId="3">[22]附表2材料价格计算表!#REF!</definedName>
    <definedName name="石灰">[3]附表2材料价格表!#REF!</definedName>
    <definedName name="石棉织布" localSheetId="0">[22]附表2材料价格计算表!#REF!</definedName>
    <definedName name="石棉织布" localSheetId="1">[22]附表2材料价格计算表!#REF!</definedName>
    <definedName name="石棉织布" localSheetId="3">[22]附表2材料价格计算表!#REF!</definedName>
    <definedName name="石棉织布">[23]附表2材料价格计算表!#REF!</definedName>
    <definedName name="石屑" localSheetId="0">[22]附表2材料价格计算表!#REF!</definedName>
    <definedName name="石屑" localSheetId="1">[22]附表2材料价格计算表!#REF!</definedName>
    <definedName name="石屑" localSheetId="3">[22]附表2材料价格计算表!#REF!</definedName>
    <definedName name="石屑">[3]附表2材料价格表!#REF!</definedName>
    <definedName name="手扶式拖拉机">[46]机械汇总!$K$20</definedName>
    <definedName name="竖管" localSheetId="0">[2]附表2材料价格表!#REF!</definedName>
    <definedName name="竖管" localSheetId="1">[2]附表2材料价格表!#REF!</definedName>
    <definedName name="竖管" localSheetId="3">[2]附表2材料价格表!#REF!</definedName>
    <definedName name="竖管">[3]附表2材料价格表!#REF!</definedName>
    <definedName name="竖管75" localSheetId="0">[5]附表2!#REF!</definedName>
    <definedName name="竖管75" localSheetId="1">[5]附表2!#REF!</definedName>
    <definedName name="竖管75" localSheetId="3">[5]附表2!#REF!</definedName>
    <definedName name="竖管75">[6]附表2!#REF!</definedName>
    <definedName name="竖管80_150" localSheetId="0">[2]附表2材料价格表!#REF!</definedName>
    <definedName name="竖管80_150" localSheetId="1">[2]附表2材料价格表!#REF!</definedName>
    <definedName name="竖管80_150" localSheetId="3">[2]附表2材料价格表!#REF!</definedName>
    <definedName name="竖管80_150">[3]附表2材料价格表!#REF!</definedName>
    <definedName name="数量" localSheetId="0">'[35]#REF'!$D$2</definedName>
    <definedName name="数量" localSheetId="1">'[35]#REF'!$D$2</definedName>
    <definedName name="数量" localSheetId="3">'[35]#REF'!$D$2</definedName>
    <definedName name="数量">'[36]#REF'!$D$2</definedName>
    <definedName name="双" localSheetId="0" hidden="1">{"'现金流量表（全部投资）'!$B$4:$P$23"}</definedName>
    <definedName name="双" localSheetId="1" hidden="1">{"'现金流量表（全部投资）'!$B$4:$P$23"}</definedName>
    <definedName name="双" localSheetId="3" hidden="1">{"'现金流量表（全部投资）'!$B$4:$P$23"}</definedName>
    <definedName name="双">{"'现金流量表（全部投资）'!$B$4:$P$23"}</definedName>
    <definedName name="双承PVC塑管φ110×3.2×9000" localSheetId="0">[2]附表2材料价格表!#REF!</definedName>
    <definedName name="双承PVC塑管φ110×3.2×9000" localSheetId="1">[2]附表2材料价格表!#REF!</definedName>
    <definedName name="双承PVC塑管φ110×3.2×9000" localSheetId="3">[2]附表2材料价格表!#REF!</definedName>
    <definedName name="双承PVC塑管φ110×3.2×9000">[3]附表2材料价格表!#REF!</definedName>
    <definedName name="双承PVC塑管φ125×3.7×9000" localSheetId="0">[2]附表2材料价格表!#REF!</definedName>
    <definedName name="双承PVC塑管φ125×3.7×9000" localSheetId="1">[2]附表2材料价格表!#REF!</definedName>
    <definedName name="双承PVC塑管φ125×3.7×9000" localSheetId="3">[2]附表2材料价格表!#REF!</definedName>
    <definedName name="双承PVC塑管φ125×3.7×9000">[3]附表2材料价格表!#REF!</definedName>
    <definedName name="双承PVC塑管φ160×4.7×9000" localSheetId="0">[2]附表2材料价格表!#REF!</definedName>
    <definedName name="双承PVC塑管φ160×4.7×9000" localSheetId="1">[2]附表2材料价格表!#REF!</definedName>
    <definedName name="双承PVC塑管φ160×4.7×9000" localSheetId="3">[2]附表2材料价格表!#REF!</definedName>
    <definedName name="双承PVC塑管φ160×4.7×9000">[3]附表2材料价格表!#REF!</definedName>
    <definedName name="双承PVC塑管φ200×5.9×10000" localSheetId="0">[2]附表2材料价格表!#REF!</definedName>
    <definedName name="双承PVC塑管φ200×5.9×10000" localSheetId="1">[2]附表2材料价格表!#REF!</definedName>
    <definedName name="双承PVC塑管φ200×5.9×10000" localSheetId="3">[2]附表2材料价格表!#REF!</definedName>
    <definedName name="双承PVC塑管φ200×5.9×10000">[3]附表2材料价格表!#REF!</definedName>
    <definedName name="双承PVC塑管φ200×5.9×9000" localSheetId="0">[2]附表2材料价格表!#REF!</definedName>
    <definedName name="双承PVC塑管φ200×5.9×9000" localSheetId="1">[2]附表2材料价格表!#REF!</definedName>
    <definedName name="双承PVC塑管φ200×5.9×9000" localSheetId="3">[2]附表2材料价格表!#REF!</definedName>
    <definedName name="双承PVC塑管φ200×5.9×9000">[3]附表2材料价格表!#REF!</definedName>
    <definedName name="双承PVC塑管φ225×6.6×10000" localSheetId="0">[2]附表2材料价格表!#REF!</definedName>
    <definedName name="双承PVC塑管φ225×6.6×10000" localSheetId="1">[2]附表2材料价格表!#REF!</definedName>
    <definedName name="双承PVC塑管φ225×6.6×10000" localSheetId="3">[2]附表2材料价格表!#REF!</definedName>
    <definedName name="双承PVC塑管φ225×6.6×10000">[3]附表2材料价格表!#REF!</definedName>
    <definedName name="双承PVC塑管φ250×7.3×10000" localSheetId="0">[2]附表2材料价格表!#REF!</definedName>
    <definedName name="双承PVC塑管φ250×7.3×10000" localSheetId="1">[2]附表2材料价格表!#REF!</definedName>
    <definedName name="双承PVC塑管φ250×7.3×10000" localSheetId="3">[2]附表2材料价格表!#REF!</definedName>
    <definedName name="双承PVC塑管φ250×7.3×10000">[3]附表2材料价格表!#REF!</definedName>
    <definedName name="双承PVC塑管φ315×9.2×10000" localSheetId="0">[2]附表2材料价格表!#REF!</definedName>
    <definedName name="双承PVC塑管φ315×9.2×10000" localSheetId="1">[2]附表2材料价格表!#REF!</definedName>
    <definedName name="双承PVC塑管φ315×9.2×10000" localSheetId="3">[2]附表2材料价格表!#REF!</definedName>
    <definedName name="双承PVC塑管φ315×9.2×10000">[3]附表2材料价格表!#REF!</definedName>
    <definedName name="双承PVC塑管φ355×10.4×10000" localSheetId="0">[2]附表2材料价格表!#REF!</definedName>
    <definedName name="双承PVC塑管φ355×10.4×10000" localSheetId="1">[2]附表2材料价格表!#REF!</definedName>
    <definedName name="双承PVC塑管φ355×10.4×10000" localSheetId="3">[2]附表2材料价格表!#REF!</definedName>
    <definedName name="双承PVC塑管φ355×10.4×10000">[3]附表2材料价格表!#REF!</definedName>
    <definedName name="双承PVC塑管φ400×11.7×10000" localSheetId="0">[2]附表2材料价格表!#REF!</definedName>
    <definedName name="双承PVC塑管φ400×11.7×10000" localSheetId="1">[2]附表2材料价格表!#REF!</definedName>
    <definedName name="双承PVC塑管φ400×11.7×10000" localSheetId="3">[2]附表2材料价格表!#REF!</definedName>
    <definedName name="双承PVC塑管φ400×11.7×10000">[3]附表2材料价格表!#REF!</definedName>
    <definedName name="双承PVC塑管φ500×14.6×10000" localSheetId="0">[2]附表2材料价格表!#REF!</definedName>
    <definedName name="双承PVC塑管φ500×14.6×10000" localSheetId="1">[2]附表2材料价格表!#REF!</definedName>
    <definedName name="双承PVC塑管φ500×14.6×10000" localSheetId="3">[2]附表2材料价格表!#REF!</definedName>
    <definedName name="双承PVC塑管φ500×14.6×10000">[3]附表2材料价格表!#REF!</definedName>
    <definedName name="双承PVC塑管φ90×2.8×9000" localSheetId="0">[2]附表2材料价格表!#REF!</definedName>
    <definedName name="双承PVC塑管φ90×2.8×9000" localSheetId="1">[2]附表2材料价格表!#REF!</definedName>
    <definedName name="双承PVC塑管φ90×2.8×9000" localSheetId="3">[2]附表2材料价格表!#REF!</definedName>
    <definedName name="双承PVC塑管φ90×2.8×9000">[3]附表2材料价格表!#REF!</definedName>
    <definedName name="双法兰短管" localSheetId="0">[2]附表2材料价格表!#REF!</definedName>
    <definedName name="双法兰短管" localSheetId="1">[2]附表2材料价格表!#REF!</definedName>
    <definedName name="双法兰短管" localSheetId="3">[2]附表2材料价格表!#REF!</definedName>
    <definedName name="双法兰短管">[3]附表2材料价格表!#REF!</definedName>
    <definedName name="双法兰空气阀" localSheetId="0">[2]附表2材料价格表!#REF!</definedName>
    <definedName name="双法兰空气阀" localSheetId="1">[2]附表2材料价格表!#REF!</definedName>
    <definedName name="双法兰空气阀" localSheetId="3">[2]附表2材料价格表!#REF!</definedName>
    <definedName name="双法兰空气阀">[3]附表2材料价格表!#REF!</definedName>
    <definedName name="双轮胶车" localSheetId="0">[46]机械汇总!$K$74</definedName>
    <definedName name="双轮胶车" localSheetId="1">[46]机械汇总!$K$74</definedName>
    <definedName name="双轮胶车" localSheetId="3">[46]机械汇总!$K$74</definedName>
    <definedName name="双轮胶车">[45]附表3机械!$K$76</definedName>
    <definedName name="双面刨床" localSheetId="0">[2]附表3机械台班!#REF!</definedName>
    <definedName name="双面刨床" localSheetId="1">[2]附表3机械台班!#REF!</definedName>
    <definedName name="双面刨床" localSheetId="3">[2]附表3机械台班!#REF!</definedName>
    <definedName name="双面刨床">[3]附表3机械台班!#REF!</definedName>
    <definedName name="双盘短管φ315×600" localSheetId="0">[2]附表2材料价格表!#REF!</definedName>
    <definedName name="双盘短管φ315×600" localSheetId="1">[2]附表2材料价格表!#REF!</definedName>
    <definedName name="双盘短管φ315×600" localSheetId="3">[2]附表2材料价格表!#REF!</definedName>
    <definedName name="双盘短管φ315×600">[3]附表2材料价格表!#REF!</definedName>
    <definedName name="双盘短管φ315×600、45" localSheetId="0">[2]附表2材料价格表!#REF!</definedName>
    <definedName name="双盘短管φ315×600、45" localSheetId="1">[2]附表2材料价格表!#REF!</definedName>
    <definedName name="双盘短管φ315×600、45" localSheetId="3">[2]附表2材料价格表!#REF!</definedName>
    <definedName name="双盘短管φ315×600、45">[3]附表2材料价格表!#REF!</definedName>
    <definedName name="双盘短管φ400×600" localSheetId="0">[2]附表2材料价格表!#REF!</definedName>
    <definedName name="双盘短管φ400×600" localSheetId="1">[2]附表2材料价格表!#REF!</definedName>
    <definedName name="双盘短管φ400×600" localSheetId="3">[2]附表2材料价格表!#REF!</definedName>
    <definedName name="双盘短管φ400×600">[3]附表2材料价格表!#REF!</definedName>
    <definedName name="双盘短管φ400×600、30" localSheetId="0">[2]附表2材料价格表!#REF!</definedName>
    <definedName name="双盘短管φ400×600、30" localSheetId="1">[2]附表2材料价格表!#REF!</definedName>
    <definedName name="双盘短管φ400×600、30" localSheetId="3">[2]附表2材料价格表!#REF!</definedName>
    <definedName name="双盘短管φ400×600、30">[3]附表2材料价格表!#REF!</definedName>
    <definedName name="双盘短管φ500×600" localSheetId="0">[2]附表2材料价格表!#REF!</definedName>
    <definedName name="双盘短管φ500×600" localSheetId="1">[2]附表2材料价格表!#REF!</definedName>
    <definedName name="双盘短管φ500×600" localSheetId="3">[2]附表2材料价格表!#REF!</definedName>
    <definedName name="双盘短管φ500×600">[3]附表2材料价格表!#REF!</definedName>
    <definedName name="双盘弯头φ200×200" localSheetId="0">[2]附表2材料价格表!#REF!</definedName>
    <definedName name="双盘弯头φ200×200" localSheetId="1">[2]附表2材料价格表!#REF!</definedName>
    <definedName name="双盘弯头φ200×200" localSheetId="3">[2]附表2材料价格表!#REF!</definedName>
    <definedName name="双盘弯头φ200×200">[3]附表2材料价格表!#REF!</definedName>
    <definedName name="双盘弯头φ225×160" localSheetId="0">[2]附表2材料价格表!#REF!</definedName>
    <definedName name="双盘弯头φ225×160" localSheetId="1">[2]附表2材料价格表!#REF!</definedName>
    <definedName name="双盘弯头φ225×160" localSheetId="3">[2]附表2材料价格表!#REF!</definedName>
    <definedName name="双盘弯头φ225×160">[3]附表2材料价格表!#REF!</definedName>
    <definedName name="双盘弯头φ225×200" localSheetId="0">[2]附表2材料价格表!#REF!</definedName>
    <definedName name="双盘弯头φ225×200" localSheetId="1">[2]附表2材料价格表!#REF!</definedName>
    <definedName name="双盘弯头φ225×200" localSheetId="3">[2]附表2材料价格表!#REF!</definedName>
    <definedName name="双盘弯头φ225×200">[3]附表2材料价格表!#REF!</definedName>
    <definedName name="双盘弯头φ250×160" localSheetId="0">[2]附表2材料价格表!#REF!</definedName>
    <definedName name="双盘弯头φ250×160" localSheetId="1">[2]附表2材料价格表!#REF!</definedName>
    <definedName name="双盘弯头φ250×160" localSheetId="3">[2]附表2材料价格表!#REF!</definedName>
    <definedName name="双盘弯头φ250×160">[3]附表2材料价格表!#REF!</definedName>
    <definedName name="双盘弯头φ250×200" localSheetId="0">[2]附表2材料价格表!#REF!</definedName>
    <definedName name="双盘弯头φ250×200" localSheetId="1">[2]附表2材料价格表!#REF!</definedName>
    <definedName name="双盘弯头φ250×200" localSheetId="3">[2]附表2材料价格表!#REF!</definedName>
    <definedName name="双盘弯头φ250×200">[3]附表2材料价格表!#REF!</definedName>
    <definedName name="双是" localSheetId="0" hidden="1">{"'现金流量表（全部投资）'!$B$4:$P$23"}</definedName>
    <definedName name="双是" localSheetId="1" hidden="1">{"'现金流量表（全部投资）'!$B$4:$P$23"}</definedName>
    <definedName name="双是" localSheetId="3" hidden="1">{"'现金流量表（全部投资）'!$B$4:$P$23"}</definedName>
    <definedName name="双是" hidden="1">{"'现金流量表（全部投资）'!$B$4:$P$23"}</definedName>
    <definedName name="水" localSheetId="0">#REF!</definedName>
    <definedName name="水" localSheetId="1">#REF!</definedName>
    <definedName name="水" localSheetId="3">#REF!</definedName>
    <definedName name="水">#REF!</definedName>
    <definedName name="水泵机组250QJ100_270_15" localSheetId="0">[2]附表2材料价格表!#REF!</definedName>
    <definedName name="水泵机组250QJ100_270_15" localSheetId="1">[2]附表2材料价格表!#REF!</definedName>
    <definedName name="水泵机组250QJ100_270_15" localSheetId="3">[2]附表2材料价格表!#REF!</definedName>
    <definedName name="水泵机组250QJ100_270_15">[3]附表2材料价格表!#REF!</definedName>
    <definedName name="水泵机组250QJ80_320_16" localSheetId="0">[2]附表2材料价格表!#REF!</definedName>
    <definedName name="水泵机组250QJ80_320_16" localSheetId="1">[2]附表2材料价格表!#REF!</definedName>
    <definedName name="水泵机组250QJ80_320_16" localSheetId="3">[2]附表2材料价格表!#REF!</definedName>
    <definedName name="水泵机组250QJ80_320_16">[3]附表2材料价格表!#REF!</definedName>
    <definedName name="水泵机组IS80_50_250" localSheetId="0">[2]附表2材料价格表!#REF!</definedName>
    <definedName name="水泵机组IS80_50_250" localSheetId="1">[2]附表2材料价格表!#REF!</definedName>
    <definedName name="水泵机组IS80_50_250" localSheetId="3">[2]附表2材料价格表!#REF!</definedName>
    <definedName name="水泵机组IS80_50_250">[3]附表2材料价格表!#REF!</definedName>
    <definedName name="水表" localSheetId="0">[2]附表2材料价格表!#REF!</definedName>
    <definedName name="水表" localSheetId="1">[2]附表2材料价格表!#REF!</definedName>
    <definedName name="水表" localSheetId="3">[2]附表2材料价格表!#REF!</definedName>
    <definedName name="水表">[3]附表2材料价格表!#REF!</definedName>
    <definedName name="水措施费南" localSheetId="0">#REF!</definedName>
    <definedName name="水措施费南" localSheetId="1">#REF!</definedName>
    <definedName name="水措施费南" localSheetId="3">#REF!</definedName>
    <definedName name="水措施费南">#REF!</definedName>
    <definedName name="水价" localSheetId="0">[46]材价汇!$D$17</definedName>
    <definedName name="水价" localSheetId="1">[46]材价汇!$D$17</definedName>
    <definedName name="水价" localSheetId="3">[46]材价汇!$D$17</definedName>
    <definedName name="水价">[45]附表2材料!$D$16</definedName>
    <definedName name="水间接费南" localSheetId="0">#REF!</definedName>
    <definedName name="水间接费南" localSheetId="1">#REF!</definedName>
    <definedName name="水间接费南" localSheetId="3">#REF!</definedName>
    <definedName name="水间接费南">#REF!</definedName>
    <definedName name="水力机械调差系数" localSheetId="0">#REF!</definedName>
    <definedName name="水力机械调差系数" localSheetId="1">#REF!</definedName>
    <definedName name="水力机械调差系数" localSheetId="3">#REF!</definedName>
    <definedName name="水力机械调差系数">#REF!</definedName>
    <definedName name="水利" localSheetId="0">#REF!</definedName>
    <definedName name="水利" localSheetId="1">#REF!</definedName>
    <definedName name="水利" localSheetId="3">#REF!</definedName>
    <definedName name="水利">#REF!</definedName>
    <definedName name="水泥" localSheetId="0">#REF!</definedName>
    <definedName name="水泥" localSheetId="1">#REF!</definedName>
    <definedName name="水泥" localSheetId="3">#REF!</definedName>
    <definedName name="水泥">[3]附表2材料价格表!#REF!</definedName>
    <definedName name="水泥32.5" localSheetId="0">'[42]附表2 材料价格表'!#REF!</definedName>
    <definedName name="水泥32.5" localSheetId="1">'[42]附表2 材料价格表'!#REF!</definedName>
    <definedName name="水泥32.5" localSheetId="3">'[42]附表2 材料价格表'!#REF!</definedName>
    <definedName name="水泥32.5">'[42]附表2 材料价格表'!#REF!</definedName>
    <definedName name="水泥325" localSheetId="0">#REF!</definedName>
    <definedName name="水泥325" localSheetId="1">#REF!</definedName>
    <definedName name="水泥325" localSheetId="3">#REF!</definedName>
    <definedName name="水泥325">#REF!</definedName>
    <definedName name="水泥425" localSheetId="0">#REF!</definedName>
    <definedName name="水泥425" localSheetId="1">#REF!</definedName>
    <definedName name="水泥425" localSheetId="3">#REF!</definedName>
    <definedName name="水泥425">#REF!</definedName>
    <definedName name="水泥电杆￠190_12m" localSheetId="0">[2]附表2材料价格表!#REF!</definedName>
    <definedName name="水泥电杆￠190_12m" localSheetId="1">[2]附表2材料价格表!#REF!</definedName>
    <definedName name="水泥电杆￠190_12m" localSheetId="3">[2]附表2材料价格表!#REF!</definedName>
    <definedName name="水泥电杆￠190_12m">[3]附表2材料价格表!#REF!</definedName>
    <definedName name="水泥电杆79米" localSheetId="0">[22]附表2材料价格计算表!#REF!</definedName>
    <definedName name="水泥电杆79米" localSheetId="1">[22]附表2材料价格计算表!#REF!</definedName>
    <definedName name="水泥电杆79米" localSheetId="3">[22]附表2材料价格计算表!#REF!</definedName>
    <definedName name="水泥电杆79米">[23]附表2材料价格计算表!#REF!</definedName>
    <definedName name="水泥电杆911米" localSheetId="0">[22]附表2材料价格计算表!#REF!</definedName>
    <definedName name="水泥电杆911米" localSheetId="1">[22]附表2材料价格计算表!#REF!</definedName>
    <definedName name="水泥电杆911米" localSheetId="3">[22]附表2材料价格计算表!#REF!</definedName>
    <definedName name="水泥电杆911米">[23]附表2材料价格计算表!#REF!</definedName>
    <definedName name="水施工费">'[40]表3工程施工费南 '!$H$8</definedName>
    <definedName name="水直接工程费南" localSheetId="0">#REF!</definedName>
    <definedName name="水直接工程费南" localSheetId="1">#REF!</definedName>
    <definedName name="水直接工程费南" localSheetId="3">#REF!</definedName>
    <definedName name="水直接工程费南">#REF!</definedName>
    <definedName name="税金" localSheetId="0">[58]基础参数值!$M$15</definedName>
    <definedName name="税金" localSheetId="1">[58]基础参数值!$M$15</definedName>
    <definedName name="税金" localSheetId="3">[58]基础参数值!$M$15</definedName>
    <definedName name="税金">[59]基础参数值!$M$15</definedName>
    <definedName name="思想" localSheetId="0">#REF!</definedName>
    <definedName name="思想" localSheetId="1">#REF!</definedName>
    <definedName name="思想" localSheetId="3">#REF!</definedName>
    <definedName name="思想">#REF!</definedName>
    <definedName name="四盘四通φ315×200×400×355" localSheetId="0">[2]附表2材料价格表!#REF!</definedName>
    <definedName name="四盘四通φ315×200×400×355" localSheetId="1">[2]附表2材料价格表!#REF!</definedName>
    <definedName name="四盘四通φ315×200×400×355" localSheetId="3">[2]附表2材料价格表!#REF!</definedName>
    <definedName name="四盘四通φ315×200×400×355">[3]附表2材料价格表!#REF!</definedName>
    <definedName name="四盘四通φ400×355×355×200" localSheetId="0">[2]附表2材料价格表!#REF!</definedName>
    <definedName name="四盘四通φ400×355×355×200" localSheetId="1">[2]附表2材料价格表!#REF!</definedName>
    <definedName name="四盘四通φ400×355×355×200" localSheetId="3">[2]附表2材料价格表!#REF!</definedName>
    <definedName name="四盘四通φ400×355×355×200">[3]附表2材料价格表!#REF!</definedName>
    <definedName name="四盘四通φ400×500×200×400" localSheetId="0">[2]附表2材料价格表!#REF!</definedName>
    <definedName name="四盘四通φ400×500×200×400" localSheetId="1">[2]附表2材料价格表!#REF!</definedName>
    <definedName name="四盘四通φ400×500×200×400" localSheetId="3">[2]附表2材料价格表!#REF!</definedName>
    <definedName name="四盘四通φ400×500×200×400">[3]附表2材料价格表!#REF!</definedName>
    <definedName name="四通φ180×90×180×90" localSheetId="0">[2]附表2材料价格表!#REF!</definedName>
    <definedName name="四通φ180×90×180×90" localSheetId="1">[2]附表2材料价格表!#REF!</definedName>
    <definedName name="四通φ180×90×180×90" localSheetId="3">[2]附表2材料价格表!#REF!</definedName>
    <definedName name="四通φ180×90×180×90">[3]附表2材料价格表!#REF!</definedName>
    <definedName name="速生杨" localSheetId="0">[5]附表2!#REF!</definedName>
    <definedName name="速生杨" localSheetId="1">[5]附表2!#REF!</definedName>
    <definedName name="速生杨" localSheetId="3">[5]附表2!#REF!</definedName>
    <definedName name="速生杨">[6]附表2!#REF!</definedName>
    <definedName name="塑料软管" localSheetId="0">[22]附表2材料价格计算表!#REF!</definedName>
    <definedName name="塑料软管" localSheetId="1">[22]附表2材料价格计算表!#REF!</definedName>
    <definedName name="塑料软管" localSheetId="3">[22]附表2材料价格计算表!#REF!</definedName>
    <definedName name="塑料软管">[23]附表2材料价格计算表!#REF!</definedName>
    <definedName name="碎石" localSheetId="0">#REF!</definedName>
    <definedName name="碎石" localSheetId="1">#REF!</definedName>
    <definedName name="碎石" localSheetId="3">#REF!</definedName>
    <definedName name="碎石">#REF!</definedName>
    <definedName name="碎石30mm" localSheetId="0">[2]附表2材料价格表!#REF!</definedName>
    <definedName name="碎石30mm" localSheetId="1">[2]附表2材料价格表!#REF!</definedName>
    <definedName name="碎石30mm" localSheetId="3">[2]附表2材料价格表!#REF!</definedName>
    <definedName name="碎石30mm">[3]附表2材料价格表!#REF!</definedName>
    <definedName name="碎石4">'[46]表3-1直接费预算表达式1'!$D$13</definedName>
    <definedName name="碎石40mm" localSheetId="0">[2]附表2材料价格表!#REF!</definedName>
    <definedName name="碎石40mm" localSheetId="1">[2]附表2材料价格表!#REF!</definedName>
    <definedName name="碎石40mm" localSheetId="3">[2]附表2材料价格表!#REF!</definedName>
    <definedName name="碎石40mm">[3]附表2材料价格表!#REF!</definedName>
    <definedName name="碎石50mm" localSheetId="0">[2]附表2材料价格表!#REF!</definedName>
    <definedName name="碎石50mm" localSheetId="1">[2]附表2材料价格表!#REF!</definedName>
    <definedName name="碎石50mm" localSheetId="3">[2]附表2材料价格表!#REF!</definedName>
    <definedName name="碎石50mm">[3]附表2材料价格表!#REF!</definedName>
    <definedName name="塔式起重机10t" localSheetId="0">#REF!</definedName>
    <definedName name="塔式起重机10t" localSheetId="1">#REF!</definedName>
    <definedName name="塔式起重机10t" localSheetId="3">#REF!</definedName>
    <definedName name="塔式起重机10t">#REF!</definedName>
    <definedName name="塔式起重机25t" localSheetId="0">#REF!</definedName>
    <definedName name="塔式起重机25t" localSheetId="1">#REF!</definedName>
    <definedName name="塔式起重机25t" localSheetId="3">#REF!</definedName>
    <definedName name="塔式起重机25t">#REF!</definedName>
    <definedName name="塔式起重机6t" localSheetId="0">[2]附表3机械台班!#REF!</definedName>
    <definedName name="塔式起重机6t" localSheetId="1">[2]附表3机械台班!#REF!</definedName>
    <definedName name="塔式起重机6t" localSheetId="3">[2]附表3机械台班!#REF!</definedName>
    <definedName name="塔式起重机6t">[3]附表3机械台班!#REF!</definedName>
    <definedName name="摊铺机TX150" localSheetId="0">[2]附表3机械台班!#REF!</definedName>
    <definedName name="摊铺机TX150" localSheetId="1">[2]附表3机械台班!#REF!</definedName>
    <definedName name="摊铺机TX150" localSheetId="3">[2]附表3机械台班!#REF!</definedName>
    <definedName name="摊铺机TX150">[3]附表3机械台班!#REF!</definedName>
    <definedName name="田间道路工程" localSheetId="0">#REF!</definedName>
    <definedName name="田间道路工程" localSheetId="1">#REF!</definedName>
    <definedName name="田间道路工程" localSheetId="3">#REF!</definedName>
    <definedName name="田间道路工程">#REF!</definedName>
    <definedName name="铁垫块">[46]材价汇!$D$22</definedName>
    <definedName name="铁钉" localSheetId="0">#REF!</definedName>
    <definedName name="铁钉" localSheetId="1">#REF!</definedName>
    <definedName name="铁钉" localSheetId="3">#REF!</definedName>
    <definedName name="铁钉">#REF!</definedName>
    <definedName name="铁横担_∠63×6×1500" localSheetId="0">[2]附表2材料价格表!#REF!</definedName>
    <definedName name="铁横担_∠63×6×1500" localSheetId="1">[2]附表2材料价格表!#REF!</definedName>
    <definedName name="铁横担_∠63×6×1500" localSheetId="3">[2]附表2材料价格表!#REF!</definedName>
    <definedName name="铁横担_∠63×6×1500">[3]附表2材料价格表!#REF!</definedName>
    <definedName name="铁横担_∠8×8×1700" localSheetId="0">[2]附表2材料价格表!#REF!</definedName>
    <definedName name="铁横担_∠8×8×1700" localSheetId="1">[2]附表2材料价格表!#REF!</definedName>
    <definedName name="铁横担_∠8×8×1700" localSheetId="3">[2]附表2材料价格表!#REF!</definedName>
    <definedName name="铁横担_∠8×8×1700">[3]附表2材料价格表!#REF!</definedName>
    <definedName name="铁横担∠8×8×1700" localSheetId="0">[2]附表2材料价格表!#REF!</definedName>
    <definedName name="铁横担∠8×8×1700" localSheetId="1">[2]附表2材料价格表!#REF!</definedName>
    <definedName name="铁横担∠8×8×1700" localSheetId="3">[2]附表2材料价格表!#REF!</definedName>
    <definedName name="铁横担∠8×8×1700">[3]附表2材料价格表!#REF!</definedName>
    <definedName name="铁横担L6361500" localSheetId="0">[22]附表2材料价格计算表!#REF!</definedName>
    <definedName name="铁横担L6361500" localSheetId="1">[22]附表2材料价格计算表!#REF!</definedName>
    <definedName name="铁横担L6361500" localSheetId="3">[22]附表2材料价格计算表!#REF!</definedName>
    <definedName name="铁横担L6361500">[23]附表2材料价格计算表!#REF!</definedName>
    <definedName name="铁横担L636800" localSheetId="0">[22]附表2材料价格计算表!#REF!</definedName>
    <definedName name="铁横担L636800" localSheetId="1">[22]附表2材料价格计算表!#REF!</definedName>
    <definedName name="铁横担L636800" localSheetId="3">[22]附表2材料价格计算表!#REF!</definedName>
    <definedName name="铁横担L636800">[23]附表2材料价格计算表!#REF!</definedName>
    <definedName name="铁横担L8081700" localSheetId="0">[22]附表2材料价格计算表!#REF!</definedName>
    <definedName name="铁横担L8081700" localSheetId="1">[22]附表2材料价格计算表!#REF!</definedName>
    <definedName name="铁横担L8081700" localSheetId="3">[22]附表2材料价格计算表!#REF!</definedName>
    <definedName name="铁横担L8081700">[23]附表2材料价格计算表!#REF!</definedName>
    <definedName name="铁件" localSheetId="0">#REF!</definedName>
    <definedName name="铁件" localSheetId="1">#REF!</definedName>
    <definedName name="铁件" localSheetId="3">#REF!</definedName>
    <definedName name="铁件">#REF!</definedName>
    <definedName name="铁六渠分水闸" localSheetId="0">#REF!</definedName>
    <definedName name="铁六渠分水闸" localSheetId="1">#REF!</definedName>
    <definedName name="铁六渠分水闸" localSheetId="3">#REF!</definedName>
    <definedName name="铁六渠分水闸">#REF!</definedName>
    <definedName name="铁六渠节制闸" localSheetId="0">#REF!</definedName>
    <definedName name="铁六渠节制闸" localSheetId="1">#REF!</definedName>
    <definedName name="铁六渠节制闸" localSheetId="3">#REF!</definedName>
    <definedName name="铁六渠节制闸">#REF!</definedName>
    <definedName name="铁六渠生产桥" localSheetId="0">#REF!</definedName>
    <definedName name="铁六渠生产桥" localSheetId="1">#REF!</definedName>
    <definedName name="铁六渠生产桥" localSheetId="3">#REF!</definedName>
    <definedName name="铁六渠生产桥">#REF!</definedName>
    <definedName name="铁丝" localSheetId="0">[48]附表2材料价格计算表!$D$25</definedName>
    <definedName name="铁丝" localSheetId="1">[48]附表2材料价格计算表!$D$25</definedName>
    <definedName name="铁丝" localSheetId="3">[48]附表2材料价格计算表!$D$25</definedName>
    <definedName name="铁丝">#REF!</definedName>
    <definedName name="铁丝_综合" localSheetId="0">[2]附表2材料价格表!#REF!</definedName>
    <definedName name="铁丝_综合" localSheetId="1">[2]附表2材料价格表!#REF!</definedName>
    <definedName name="铁丝_综合" localSheetId="3">[2]附表2材料价格表!#REF!</definedName>
    <definedName name="铁丝_综合">[3]附表2材料价格表!#REF!</definedName>
    <definedName name="铁丝10" localSheetId="0">[2]附表2材料价格表!#REF!</definedName>
    <definedName name="铁丝10" localSheetId="1">[2]附表2材料价格表!#REF!</definedName>
    <definedName name="铁丝10" localSheetId="3">[2]附表2材料价格表!#REF!</definedName>
    <definedName name="铁丝10">[3]附表2材料价格表!#REF!</definedName>
    <definedName name="铁丝12" localSheetId="0">[2]附表2材料价格表!#REF!</definedName>
    <definedName name="铁丝12" localSheetId="1">[2]附表2材料价格表!#REF!</definedName>
    <definedName name="铁丝12" localSheetId="3">[2]附表2材料价格表!#REF!</definedName>
    <definedName name="铁丝12">[3]附表2材料价格表!#REF!</definedName>
    <definedName name="铁丝14" localSheetId="0">[2]附表2材料价格表!#REF!</definedName>
    <definedName name="铁丝14" localSheetId="1">[2]附表2材料价格表!#REF!</definedName>
    <definedName name="铁丝14" localSheetId="3">[2]附表2材料价格表!#REF!</definedName>
    <definedName name="铁丝14">[3]附表2材料价格表!#REF!</definedName>
    <definedName name="铁丝16" localSheetId="0">[2]附表2材料价格表!#REF!</definedName>
    <definedName name="铁丝16" localSheetId="1">[2]附表2材料价格表!#REF!</definedName>
    <definedName name="铁丝16" localSheetId="3">[2]附表2材料价格表!#REF!</definedName>
    <definedName name="铁丝16">[3]附表2材料价格表!#REF!</definedName>
    <definedName name="铁丝20" localSheetId="0">[2]附表2材料价格表!#REF!</definedName>
    <definedName name="铁丝20" localSheetId="1">[2]附表2材料价格表!#REF!</definedName>
    <definedName name="铁丝20" localSheetId="3">[2]附表2材料价格表!#REF!</definedName>
    <definedName name="铁丝20">[3]附表2材料价格表!#REF!</definedName>
    <definedName name="铁丝22" localSheetId="0">[2]附表2材料价格表!#REF!</definedName>
    <definedName name="铁丝22" localSheetId="1">[2]附表2材料价格表!#REF!</definedName>
    <definedName name="铁丝22" localSheetId="3">[2]附表2材料价格表!#REF!</definedName>
    <definedName name="铁丝22">[3]附表2材料价格表!#REF!</definedName>
    <definedName name="铁丝8" localSheetId="0">[2]附表2材料价格表!#REF!</definedName>
    <definedName name="铁丝8" localSheetId="1">[2]附表2材料价格表!#REF!</definedName>
    <definedName name="铁丝8" localSheetId="3">[2]附表2材料价格表!#REF!</definedName>
    <definedName name="铁丝8">[3]附表2材料价格表!#REF!</definedName>
    <definedName name="砼C10M2">'[46]表3-8'!$N$7</definedName>
    <definedName name="砼C15" localSheetId="0">[56]单位估价!#REF!</definedName>
    <definedName name="砼C15" localSheetId="1">[56]单位估价!#REF!</definedName>
    <definedName name="砼C15" localSheetId="3">[56]单位估价!#REF!</definedName>
    <definedName name="砼C15">[57]单位估价!#REF!</definedName>
    <definedName name="砼C20M2" localSheetId="0">'[46]表3-8'!$N$13</definedName>
    <definedName name="砼C20M2" localSheetId="1">'[46]表3-8'!$N$13</definedName>
    <definedName name="砼C20M2" localSheetId="3">'[46]表3-8'!$N$13</definedName>
    <definedName name="砼C20M2">[45]附表6砼配!$P$13</definedName>
    <definedName name="砼C20碎2">'[46]表3-8'!$N$9</definedName>
    <definedName name="砼C25M2" localSheetId="0">'[46]表3-8'!$N$15</definedName>
    <definedName name="砼C25M2" localSheetId="1">'[46]表3-8'!$N$15</definedName>
    <definedName name="砼C25M2" localSheetId="3">'[46]表3-8'!$N$15</definedName>
    <definedName name="砼C25M2">[51]附表6砼配比表!$P$9</definedName>
    <definedName name="砼C30M2">'[46]表3-8'!$N$17</definedName>
    <definedName name="砼拌制" localSheetId="0">[58]单价分析表!$F$349</definedName>
    <definedName name="砼拌制" localSheetId="1">[58]单价分析表!$F$349</definedName>
    <definedName name="砼拌制" localSheetId="3">[58]单价分析表!$F$349</definedName>
    <definedName name="砼拌制">[6]附表4单价!#REF!</definedName>
    <definedName name="砼垂直运输" localSheetId="0">[58]单价分析表!$F$336</definedName>
    <definedName name="砼垂直运输" localSheetId="1">[58]单价分析表!$F$336</definedName>
    <definedName name="砼垂直运输" localSheetId="3">[58]单价分析表!$F$336</definedName>
    <definedName name="砼垂直运输">[59]单价分析表!$F$336</definedName>
    <definedName name="砼吊罐1" localSheetId="0">#REF!</definedName>
    <definedName name="砼吊罐1" localSheetId="1">#REF!</definedName>
    <definedName name="砼吊罐1" localSheetId="3">#REF!</definedName>
    <definedName name="砼吊罐1">#REF!</definedName>
    <definedName name="砼管1000" localSheetId="0">'[42]附表2 材料价格表'!#REF!</definedName>
    <definedName name="砼管1000" localSheetId="1">'[42]附表2 材料价格表'!#REF!</definedName>
    <definedName name="砼管1000" localSheetId="3">'[42]附表2 材料价格表'!#REF!</definedName>
    <definedName name="砼管1000">'[42]附表2 材料价格表'!#REF!</definedName>
    <definedName name="砼管1500">'[42]附表2 材料价格表'!#REF!</definedName>
    <definedName name="砼搅拌机0.4" localSheetId="0">#REF!</definedName>
    <definedName name="砼搅拌机0.4" localSheetId="1">#REF!</definedName>
    <definedName name="砼搅拌机0.4" localSheetId="3">#REF!</definedName>
    <definedName name="砼搅拌机0.4">#REF!</definedName>
    <definedName name="砼水平运输" localSheetId="0">[58]单价分析表!$F$323</definedName>
    <definedName name="砼水平运输" localSheetId="1">[58]单价分析表!$F$323</definedName>
    <definedName name="砼水平运输" localSheetId="3">[58]单价分析表!$F$323</definedName>
    <definedName name="砼水平运输">[59]单价分析表!$F$323</definedName>
    <definedName name="砼运输" localSheetId="0">[5]附表4单价!#REF!</definedName>
    <definedName name="砼运输" localSheetId="1">[5]附表4单价!#REF!</definedName>
    <definedName name="砼运输" localSheetId="3">[5]附表4单价!#REF!</definedName>
    <definedName name="砼运输">[6]附表4单价!#REF!</definedName>
    <definedName name="铜电焊条" localSheetId="0">[2]附表2材料价格表!#REF!</definedName>
    <definedName name="铜电焊条" localSheetId="1">[2]附表2材料价格表!#REF!</definedName>
    <definedName name="铜电焊条" localSheetId="3">[2]附表2材料价格表!#REF!</definedName>
    <definedName name="铜电焊条">[3]附表2材料价格表!#REF!</definedName>
    <definedName name="土措施费南" localSheetId="0">#REF!</definedName>
    <definedName name="土措施费南" localSheetId="1">#REF!</definedName>
    <definedName name="土措施费南" localSheetId="3">#REF!</definedName>
    <definedName name="土措施费南">#REF!</definedName>
    <definedName name="土地平整" localSheetId="0">[39]表3工程施工费表!$I$8</definedName>
    <definedName name="土地平整" localSheetId="1">[39]表3工程施工费表!$I$8</definedName>
    <definedName name="土地平整" localSheetId="3">[39]表3工程施工费表!$I$8</definedName>
    <definedName name="土地平整">[47]表3工程施工费表!$I$8</definedName>
    <definedName name="土地平整工程" localSheetId="0">#REF!</definedName>
    <definedName name="土地平整工程" localSheetId="1">#REF!</definedName>
    <definedName name="土地平整工程" localSheetId="3">#REF!</definedName>
    <definedName name="土地平整工程">#REF!</definedName>
    <definedName name="土间接费南" localSheetId="0">#REF!</definedName>
    <definedName name="土间接费南" localSheetId="1">#REF!</definedName>
    <definedName name="土间接费南" localSheetId="3">#REF!</definedName>
    <definedName name="土间接费南">#REF!</definedName>
    <definedName name="土建单价" localSheetId="0">#REF!</definedName>
    <definedName name="土建单价" localSheetId="1">#REF!</definedName>
    <definedName name="土建单价" localSheetId="3">#REF!</definedName>
    <definedName name="土建单价">#REF!</definedName>
    <definedName name="土建费率" localSheetId="0">#REF!</definedName>
    <definedName name="土建费率" localSheetId="1">#REF!</definedName>
    <definedName name="土建费率" localSheetId="3">#REF!</definedName>
    <definedName name="土建费率">#REF!</definedName>
    <definedName name="土建工程量" localSheetId="0">#REF!</definedName>
    <definedName name="土建工程量" localSheetId="1">#REF!</definedName>
    <definedName name="土建工程量" localSheetId="3">#REF!</definedName>
    <definedName name="土建工程量">#REF!</definedName>
    <definedName name="土施工费南">'[40]表3工程施工费南 '!$H$6</definedName>
    <definedName name="土直接工程费南" localSheetId="0">#REF!</definedName>
    <definedName name="土直接工程费南" localSheetId="1">#REF!</definedName>
    <definedName name="土直接工程费南" localSheetId="3">#REF!</definedName>
    <definedName name="土直接工程费南">#REF!</definedName>
    <definedName name="推土机103kw" localSheetId="0">[2]附表3机械台班!#REF!</definedName>
    <definedName name="推土机103kw" localSheetId="1">[2]附表3机械台班!#REF!</definedName>
    <definedName name="推土机103kw" localSheetId="3">[2]附表3机械台班!#REF!</definedName>
    <definedName name="推土机103kw">[3]附表3机械台班!#REF!</definedName>
    <definedName name="推土机55kw" localSheetId="0">[2]附表3机械台班!#REF!</definedName>
    <definedName name="推土机55kw" localSheetId="1">[2]附表3机械台班!#REF!</definedName>
    <definedName name="推土机55kw" localSheetId="3">[2]附表3机械台班!#REF!</definedName>
    <definedName name="推土机55kw">[3]附表3机械台班!#REF!</definedName>
    <definedName name="推土机59kw" localSheetId="0">#REF!</definedName>
    <definedName name="推土机59kw" localSheetId="1">#REF!</definedName>
    <definedName name="推土机59kw" localSheetId="3">#REF!</definedName>
    <definedName name="推土机59kw">#REF!</definedName>
    <definedName name="推土机74kw" localSheetId="0">#REF!</definedName>
    <definedName name="推土机74kw" localSheetId="1">#REF!</definedName>
    <definedName name="推土机74kw" localSheetId="3">#REF!</definedName>
    <definedName name="推土机74kw">#REF!</definedName>
    <definedName name="推土机88kw" localSheetId="0">[2]附表3机械台班!#REF!</definedName>
    <definedName name="推土机88kw" localSheetId="1">[2]附表3机械台班!#REF!</definedName>
    <definedName name="推土机88kw" localSheetId="3">[2]附表3机械台班!#REF!</definedName>
    <definedName name="推土机88kw">[3]附表3机械台班!#REF!</definedName>
    <definedName name="推土机89kw" localSheetId="0">[2]附表3机械台班!#REF!</definedName>
    <definedName name="推土机89kw" localSheetId="1">[2]附表3机械台班!#REF!</definedName>
    <definedName name="推土机89kw" localSheetId="3">[2]附表3机械台班!#REF!</definedName>
    <definedName name="推土机89kw">[3]附表3机械台班!#REF!</definedName>
    <definedName name="退水">'[33]估算表-干沟、支干沟'!$M$10</definedName>
    <definedName name="拖拉机55kw" localSheetId="0">[2]附表3机械台班!#REF!</definedName>
    <definedName name="拖拉机55kw" localSheetId="1">[2]附表3机械台班!#REF!</definedName>
    <definedName name="拖拉机55kw" localSheetId="3">[2]附表3机械台班!#REF!</definedName>
    <definedName name="拖拉机55kw">[3]附表3机械台班!#REF!</definedName>
    <definedName name="拖拉机59KW" localSheetId="0">#REF!</definedName>
    <definedName name="拖拉机59KW" localSheetId="1">#REF!</definedName>
    <definedName name="拖拉机59KW" localSheetId="3">#REF!</definedName>
    <definedName name="拖拉机59KW">#REF!</definedName>
    <definedName name="拖拉机74kw" localSheetId="0">#REF!</definedName>
    <definedName name="拖拉机74kw" localSheetId="1">#REF!</definedName>
    <definedName name="拖拉机74kw" localSheetId="3">#REF!</definedName>
    <definedName name="拖拉机74kw">#REF!</definedName>
    <definedName name="拖拉机履带式功率59kw">[46]机械汇总!$K$16</definedName>
    <definedName name="拖拉机履带式功率74kw">[46]机械汇总!$K$18</definedName>
    <definedName name="挖掘机1.0油动" localSheetId="0">#REF!</definedName>
    <definedName name="挖掘机1.0油动" localSheetId="1">#REF!</definedName>
    <definedName name="挖掘机1.0油动" localSheetId="3">#REF!</definedName>
    <definedName name="挖掘机1.0油动">#REF!</definedName>
    <definedName name="挖掘机1m3" localSheetId="0">[2]附表3机械台班!#REF!</definedName>
    <definedName name="挖掘机1m3" localSheetId="1">[2]附表3机械台班!#REF!</definedName>
    <definedName name="挖掘机1m3" localSheetId="3">[2]附表3机械台班!#REF!</definedName>
    <definedName name="挖掘机1m3">[3]附表3机械台班!#REF!</definedName>
    <definedName name="蛙式打夯机2.8k" localSheetId="0">[2]附表3机械台班!#REF!</definedName>
    <definedName name="蛙式打夯机2.8k" localSheetId="1">[2]附表3机械台班!#REF!</definedName>
    <definedName name="蛙式打夯机2.8k" localSheetId="3">[2]附表3机械台班!#REF!</definedName>
    <definedName name="蛙式打夯机2.8k">[3]附表3机械台班!#REF!</definedName>
    <definedName name="蛙式打夯机2.8KW" localSheetId="0">#REF!</definedName>
    <definedName name="蛙式打夯机2.8KW" localSheetId="1">#REF!</definedName>
    <definedName name="蛙式打夯机2.8KW" localSheetId="3">#REF!</definedName>
    <definedName name="蛙式打夯机2.8KW">#REF!</definedName>
    <definedName name="蛙式打夯机功率2.8kw">[46]机械汇总!$K$30</definedName>
    <definedName name="弯头12590" localSheetId="0">[5]附表2!#REF!</definedName>
    <definedName name="弯头12590" localSheetId="1">[5]附表2!#REF!</definedName>
    <definedName name="弯头12590" localSheetId="3">[5]附表2!#REF!</definedName>
    <definedName name="弯头12590">[6]附表2!#REF!</definedName>
    <definedName name="弯头20045" localSheetId="0">[5]附表2!#REF!</definedName>
    <definedName name="弯头20045" localSheetId="1">[5]附表2!#REF!</definedName>
    <definedName name="弯头20045" localSheetId="3">[5]附表2!#REF!</definedName>
    <definedName name="弯头20045">[6]附表2!#REF!</definedName>
    <definedName name="弯头25090" localSheetId="0">[5]附表2!#REF!</definedName>
    <definedName name="弯头25090" localSheetId="1">[5]附表2!#REF!</definedName>
    <definedName name="弯头25090" localSheetId="3">[5]附表2!#REF!</definedName>
    <definedName name="弯头25090">[6]附表2!#REF!</definedName>
    <definedName name="弯头Dg120" localSheetId="0">[2]附表2材料价格表!#REF!</definedName>
    <definedName name="弯头Dg120" localSheetId="1">[2]附表2材料价格表!#REF!</definedName>
    <definedName name="弯头Dg120" localSheetId="3">[2]附表2材料价格表!#REF!</definedName>
    <definedName name="弯头Dg120">[3]附表2材料价格表!#REF!</definedName>
    <definedName name="弯头Dg160" localSheetId="0">[2]附表2材料价格表!#REF!</definedName>
    <definedName name="弯头Dg160" localSheetId="1">[2]附表2材料价格表!#REF!</definedName>
    <definedName name="弯头Dg160" localSheetId="3">[2]附表2材料价格表!#REF!</definedName>
    <definedName name="弯头Dg160">[3]附表2材料价格表!#REF!</definedName>
    <definedName name="弯头Dg180" localSheetId="0">[2]附表2材料价格表!#REF!</definedName>
    <definedName name="弯头Dg180" localSheetId="1">[2]附表2材料价格表!#REF!</definedName>
    <definedName name="弯头Dg180" localSheetId="3">[2]附表2材料价格表!#REF!</definedName>
    <definedName name="弯头Dg180">[3]附表2材料价格表!#REF!</definedName>
    <definedName name="弯头Dg90" localSheetId="0">[2]附表2材料价格表!#REF!</definedName>
    <definedName name="弯头Dg90" localSheetId="1">[2]附表2材料价格表!#REF!</definedName>
    <definedName name="弯头Dg90" localSheetId="3">[2]附表2材料价格表!#REF!</definedName>
    <definedName name="弯头Dg90">[3]附表2材料价格表!#REF!</definedName>
    <definedName name="弯头φ110" localSheetId="0">[2]附表2材料价格表!#REF!</definedName>
    <definedName name="弯头φ110" localSheetId="1">[2]附表2材料价格表!#REF!</definedName>
    <definedName name="弯头φ110" localSheetId="3">[2]附表2材料价格表!#REF!</definedName>
    <definedName name="弯头φ110">[3]附表2材料价格表!#REF!</definedName>
    <definedName name="弯头φ120_90度" localSheetId="0">[2]附表2材料价格表!#REF!</definedName>
    <definedName name="弯头φ120_90度" localSheetId="1">[2]附表2材料价格表!#REF!</definedName>
    <definedName name="弯头φ120_90度" localSheetId="3">[2]附表2材料价格表!#REF!</definedName>
    <definedName name="弯头φ120_90度">[3]附表2材料价格表!#REF!</definedName>
    <definedName name="弯头φ140_90度" localSheetId="0">[2]附表2材料价格表!#REF!</definedName>
    <definedName name="弯头φ140_90度" localSheetId="1">[2]附表2材料价格表!#REF!</definedName>
    <definedName name="弯头φ140_90度" localSheetId="3">[2]附表2材料价格表!#REF!</definedName>
    <definedName name="弯头φ140_90度">[3]附表2材料价格表!#REF!</definedName>
    <definedName name="弯头φ160" localSheetId="0">[2]附表2材料价格表!#REF!</definedName>
    <definedName name="弯头φ160" localSheetId="1">[2]附表2材料价格表!#REF!</definedName>
    <definedName name="弯头φ160" localSheetId="3">[2]附表2材料价格表!#REF!</definedName>
    <definedName name="弯头φ160">[3]附表2材料价格表!#REF!</definedName>
    <definedName name="弯头φ160_90度" localSheetId="0">[2]附表2材料价格表!#REF!</definedName>
    <definedName name="弯头φ160_90度" localSheetId="1">[2]附表2材料价格表!#REF!</definedName>
    <definedName name="弯头φ160_90度" localSheetId="3">[2]附表2材料价格表!#REF!</definedName>
    <definedName name="弯头φ160_90度">[3]附表2材料价格表!#REF!</definedName>
    <definedName name="弯头φ180" localSheetId="0">[2]附表2材料价格表!#REF!</definedName>
    <definedName name="弯头φ180" localSheetId="1">[2]附表2材料价格表!#REF!</definedName>
    <definedName name="弯头φ180" localSheetId="3">[2]附表2材料价格表!#REF!</definedName>
    <definedName name="弯头φ180">[3]附表2材料价格表!#REF!</definedName>
    <definedName name="弯头φ90" localSheetId="0">[2]附表2材料价格表!#REF!</definedName>
    <definedName name="弯头φ90" localSheetId="1">[2]附表2材料价格表!#REF!</definedName>
    <definedName name="弯头φ90" localSheetId="3">[2]附表2材料价格表!#REF!</definedName>
    <definedName name="弯头φ90">[3]附表2材料价格表!#REF!</definedName>
    <definedName name="碗头挂板W_7B" localSheetId="0">[2]附表2材料价格表!#REF!</definedName>
    <definedName name="碗头挂板W_7B" localSheetId="1">[2]附表2材料价格表!#REF!</definedName>
    <definedName name="碗头挂板W_7B" localSheetId="3">[2]附表2材料价格表!#REF!</definedName>
    <definedName name="碗头挂板W_7B">[3]附表2材料价格表!#REF!</definedName>
    <definedName name="万元" localSheetId="0">'[35]#REF'!$H$2</definedName>
    <definedName name="万元" localSheetId="1">'[35]#REF'!$H$2</definedName>
    <definedName name="万元" localSheetId="3">'[35]#REF'!$H$2</definedName>
    <definedName name="万元">'[36]#REF'!$H$2</definedName>
    <definedName name="桅杆起重机10t">[46]机械汇总!$K$102</definedName>
    <definedName name="西瓜滴灌" localSheetId="0" hidden="1">{"'现金流量表（全部投资）'!$B$4:$P$23"}</definedName>
    <definedName name="西瓜滴灌" localSheetId="1" hidden="1">{"'现金流量表（全部投资）'!$B$4:$P$23"}</definedName>
    <definedName name="西瓜滴灌" localSheetId="3" hidden="1">{"'现金流量表（全部投资）'!$B$4:$P$23"}</definedName>
    <definedName name="西瓜滴灌" hidden="1">{"'现金流量表（全部投资）'!$B$4:$P$23"}</definedName>
    <definedName name="系数1" localSheetId="0">#REF!</definedName>
    <definedName name="系数1" localSheetId="1">#REF!</definedName>
    <definedName name="系数1" localSheetId="3">#REF!</definedName>
    <definedName name="系数1">#REF!</definedName>
    <definedName name="系数3" localSheetId="0">#REF!</definedName>
    <definedName name="系数3" localSheetId="1">#REF!</definedName>
    <definedName name="系数3" localSheetId="3">#REF!</definedName>
    <definedName name="系数3">#REF!</definedName>
    <definedName name="纤细估算" localSheetId="0" hidden="1">#REF!</definedName>
    <definedName name="纤细估算" localSheetId="1" hidden="1">#REF!</definedName>
    <definedName name="纤细估算" localSheetId="3" hidden="1">#REF!</definedName>
    <definedName name="纤细估算" hidden="1">#REF!</definedName>
    <definedName name="现场安装" localSheetId="0">[58]基础参数值!$F$23</definedName>
    <definedName name="现场安装" localSheetId="1">[58]基础参数值!$F$23</definedName>
    <definedName name="现场安装" localSheetId="3">[58]基础参数值!$F$23</definedName>
    <definedName name="现场安装">[59]基础参数值!$F$23</definedName>
    <definedName name="现场钢筋" localSheetId="0">[58]基础参数值!$F$19</definedName>
    <definedName name="现场钢筋" localSheetId="1">[58]基础参数值!$F$19</definedName>
    <definedName name="现场钢筋" localSheetId="3">[58]基础参数值!$F$19</definedName>
    <definedName name="现场钢筋">[59]基础参数值!$F$19</definedName>
    <definedName name="现场其它" localSheetId="0">[58]基础参数值!$F$22</definedName>
    <definedName name="现场其它" localSheetId="1">[58]基础参数值!$F$22</definedName>
    <definedName name="现场其它" localSheetId="3">[58]基础参数值!$F$22</definedName>
    <definedName name="现场其它">[59]基础参数值!$F$22</definedName>
    <definedName name="现场砌石" localSheetId="0">[58]基础参数值!$F$17</definedName>
    <definedName name="现场砌石" localSheetId="1">[58]基础参数值!$F$17</definedName>
    <definedName name="现场砌石" localSheetId="3">[58]基础参数值!$F$17</definedName>
    <definedName name="现场砌石">[59]基础参数值!$F$17</definedName>
    <definedName name="现场砼" localSheetId="0">[58]基础参数值!$F$18</definedName>
    <definedName name="现场砼" localSheetId="1">[58]基础参数值!$F$18</definedName>
    <definedName name="现场砼" localSheetId="3">[58]基础参数值!$F$18</definedName>
    <definedName name="现场砼">[59]基础参数值!$F$18</definedName>
    <definedName name="现场土方" localSheetId="0">[58]基础参数值!$F$15</definedName>
    <definedName name="现场土方" localSheetId="1">[58]基础参数值!$F$15</definedName>
    <definedName name="现场土方" localSheetId="3">[58]基础参数值!$F$15</definedName>
    <definedName name="现场土方">[59]基础参数值!$F$15</definedName>
    <definedName name="现场钻孔" localSheetId="0">[58]基础参数值!$F$20</definedName>
    <definedName name="现场钻孔" localSheetId="1">[58]基础参数值!$F$20</definedName>
    <definedName name="现场钻孔" localSheetId="3">[58]基础参数值!$F$20</definedName>
    <definedName name="现场钻孔">[59]基础参数值!$F$20</definedName>
    <definedName name="线夹" localSheetId="0">[2]附表2材料价格表!#REF!</definedName>
    <definedName name="线夹" localSheetId="1">[2]附表2材料价格表!#REF!</definedName>
    <definedName name="线夹" localSheetId="3">[2]附表2材料价格表!#REF!</definedName>
    <definedName name="线夹">[3]附表2材料价格表!#REF!</definedName>
    <definedName name="橡胶绝缘线" localSheetId="0">[22]附表2材料价格计算表!#REF!</definedName>
    <definedName name="橡胶绝缘线" localSheetId="1">[22]附表2材料价格计算表!#REF!</definedName>
    <definedName name="橡胶绝缘线" localSheetId="3">[22]附表2材料价格计算表!#REF!</definedName>
    <definedName name="橡胶绝缘线">[23]附表2材料价格计算表!#REF!</definedName>
    <definedName name="橡胶石棉板" localSheetId="0">[2]附表2材料价格表!#REF!</definedName>
    <definedName name="橡胶石棉板" localSheetId="1">[2]附表2材料价格表!#REF!</definedName>
    <definedName name="橡胶石棉板" localSheetId="3">[2]附表2材料价格表!#REF!</definedName>
    <definedName name="橡胶石棉板">[3]附表2材料价格表!#REF!</definedName>
    <definedName name="橡胶止水带" localSheetId="0">[46]材价汇!$D$50</definedName>
    <definedName name="橡胶止水带" localSheetId="1">[46]材价汇!$D$50</definedName>
    <definedName name="橡胶止水带" localSheetId="3">[46]材价汇!$D$50</definedName>
    <definedName name="橡胶止水带">[3]附表2材料价格表!#REF!</definedName>
    <definedName name="橡胶止水圈_1000" localSheetId="0">[2]附表2材料价格表!#REF!</definedName>
    <definedName name="橡胶止水圈_1000" localSheetId="1">[2]附表2材料价格表!#REF!</definedName>
    <definedName name="橡胶止水圈_1000" localSheetId="3">[2]附表2材料价格表!#REF!</definedName>
    <definedName name="橡胶止水圈_1000">[3]附表2材料价格表!#REF!</definedName>
    <definedName name="橡胶止水圈_600" localSheetId="0">[2]附表2材料价格表!#REF!</definedName>
    <definedName name="橡胶止水圈_600" localSheetId="1">[2]附表2材料价格表!#REF!</definedName>
    <definedName name="橡胶止水圈_600" localSheetId="3">[2]附表2材料价格表!#REF!</definedName>
    <definedName name="橡胶止水圈_600">[3]附表2材料价格表!#REF!</definedName>
    <definedName name="橡胶止水圈DN1000" localSheetId="0">[48]附表2材料价格计算表!$D$47</definedName>
    <definedName name="橡胶止水圈DN1000" localSheetId="1">[48]附表2材料价格计算表!$D$47</definedName>
    <definedName name="橡胶止水圈DN1000" localSheetId="3">[48]附表2材料价格计算表!$D$47</definedName>
    <definedName name="橡胶止水圈DN1000">[46]材价汇!$D$47</definedName>
    <definedName name="橡胶止水圈DN400">[46]材价汇!$D$44</definedName>
    <definedName name="橡胶止水圈DN500">[46]材价汇!$D$45</definedName>
    <definedName name="橡胶止水圈DN600" localSheetId="0">[22]附表2材料价格计算表!#REF!</definedName>
    <definedName name="橡胶止水圈DN600" localSheetId="1">[22]附表2材料价格计算表!#REF!</definedName>
    <definedName name="橡胶止水圈DN600" localSheetId="3">[22]附表2材料价格计算表!#REF!</definedName>
    <definedName name="橡胶止水圈DN600">[23]附表2材料价格计算表!#REF!</definedName>
    <definedName name="橡胶止水圈DN800">[46]材价汇!$D$46</definedName>
    <definedName name="橡皮绝缘线" localSheetId="0">[22]附表2材料价格计算表!#REF!</definedName>
    <definedName name="橡皮绝缘线" localSheetId="1">[22]附表2材料价格计算表!#REF!</definedName>
    <definedName name="橡皮绝缘线" localSheetId="3">[22]附表2材料价格计算表!#REF!</definedName>
    <definedName name="橡皮绝缘线">[23]附表2材料价格计算表!#REF!</definedName>
    <definedName name="楔形线夹_NX_2" localSheetId="0">[2]附表2材料价格表!#REF!</definedName>
    <definedName name="楔形线夹_NX_2" localSheetId="1">[2]附表2材料价格表!#REF!</definedName>
    <definedName name="楔形线夹_NX_2" localSheetId="3">[2]附表2材料价格表!#REF!</definedName>
    <definedName name="楔形线夹_NX_2">[3]附表2材料价格表!#REF!</definedName>
    <definedName name="楔形线夹NX_1" localSheetId="0">[2]附表2材料价格表!#REF!</definedName>
    <definedName name="楔形线夹NX_1" localSheetId="1">[2]附表2材料价格表!#REF!</definedName>
    <definedName name="楔形线夹NX_1" localSheetId="3">[2]附表2材料价格表!#REF!</definedName>
    <definedName name="楔形线夹NX_1">[3]附表2材料价格表!#REF!</definedName>
    <definedName name="楔形线夹NX_2" localSheetId="0">[2]附表2材料价格表!#REF!</definedName>
    <definedName name="楔形线夹NX_2" localSheetId="1">[2]附表2材料价格表!#REF!</definedName>
    <definedName name="楔形线夹NX_2" localSheetId="3">[2]附表2材料价格表!#REF!</definedName>
    <definedName name="楔形线夹NX_2">[3]附表2材料价格表!#REF!</definedName>
    <definedName name="楔型线夹NX2" localSheetId="0">[22]附表2材料价格计算表!#REF!</definedName>
    <definedName name="楔型线夹NX2" localSheetId="1">[22]附表2材料价格计算表!#REF!</definedName>
    <definedName name="楔型线夹NX2" localSheetId="3">[22]附表2材料价格计算表!#REF!</definedName>
    <definedName name="楔型线夹NX2">[23]附表2材料价格计算表!#REF!</definedName>
    <definedName name="泄水阀" localSheetId="0">[2]附表2材料价格表!#REF!</definedName>
    <definedName name="泄水阀" localSheetId="1">[2]附表2材料价格表!#REF!</definedName>
    <definedName name="泄水阀" localSheetId="3">[2]附表2材料价格表!#REF!</definedName>
    <definedName name="泄水阀">[3]附表2材料价格表!#REF!</definedName>
    <definedName name="泄水阀φ120" localSheetId="0">[2]附表2材料价格表!#REF!</definedName>
    <definedName name="泄水阀φ120" localSheetId="1">[2]附表2材料价格表!#REF!</definedName>
    <definedName name="泄水阀φ120" localSheetId="3">[2]附表2材料价格表!#REF!</definedName>
    <definedName name="泄水阀φ120">[3]附表2材料价格表!#REF!</definedName>
    <definedName name="泄水阀φ140" localSheetId="0">[2]附表2材料价格表!#REF!</definedName>
    <definedName name="泄水阀φ140" localSheetId="1">[2]附表2材料价格表!#REF!</definedName>
    <definedName name="泄水阀φ140" localSheetId="3">[2]附表2材料价格表!#REF!</definedName>
    <definedName name="泄水阀φ140">[3]附表2材料价格表!#REF!</definedName>
    <definedName name="泄水阀φ160" localSheetId="0">[2]附表2材料价格表!#REF!</definedName>
    <definedName name="泄水阀φ160" localSheetId="1">[2]附表2材料价格表!#REF!</definedName>
    <definedName name="泄水阀φ160" localSheetId="3">[2]附表2材料价格表!#REF!</definedName>
    <definedName name="泄水阀φ160">[3]附表2材料价格表!#REF!</definedName>
    <definedName name="新疆杨" localSheetId="0">[22]附表2材料价格计算表!#REF!</definedName>
    <definedName name="新疆杨" localSheetId="1">[22]附表2材料价格计算表!#REF!</definedName>
    <definedName name="新疆杨" localSheetId="3">[22]附表2材料价格计算表!#REF!</definedName>
    <definedName name="新疆杨">[6]附表2!#REF!</definedName>
    <definedName name="新年" localSheetId="0">#REF!</definedName>
    <definedName name="新年" localSheetId="1">#REF!</definedName>
    <definedName name="新年" localSheetId="3">#REF!</definedName>
    <definedName name="新年">#REF!</definedName>
    <definedName name="型钢" localSheetId="0">[48]附表2材料价格计算表!$D$31</definedName>
    <definedName name="型钢" localSheetId="1">[48]附表2材料价格计算表!$D$31</definedName>
    <definedName name="型钢" localSheetId="3">[48]附表2材料价格计算表!$D$31</definedName>
    <definedName name="型钢">#REF!</definedName>
    <definedName name="型钢剪断机13kw" localSheetId="0">[2]附表3机械台班!#REF!</definedName>
    <definedName name="型钢剪断机13kw" localSheetId="1">[2]附表3机械台班!#REF!</definedName>
    <definedName name="型钢剪断机13kw" localSheetId="3">[2]附表3机械台班!#REF!</definedName>
    <definedName name="型钢剪断机13kw">[3]附表3机械台班!#REF!</definedName>
    <definedName name="性别" localSheetId="0">[62]二级代码!$A$2:$A$4</definedName>
    <definedName name="性别" localSheetId="1">[62]二级代码!$A$2:$A$4</definedName>
    <definedName name="性别" localSheetId="3">[62]二级代码!$A$2:$A$4</definedName>
    <definedName name="性别">[63]二级代码!$A$2:$A$4</definedName>
    <definedName name="蓄水池" localSheetId="1">建筑工程概算!蓄水池</definedName>
    <definedName name="蓄水池" localSheetId="3">金属结构及安装工程!蓄水池</definedName>
    <definedName name="蓄水池">[34]!蓄水池</definedName>
    <definedName name="悬式瓷瓶XP_7" localSheetId="0">[2]附表2材料价格表!#REF!</definedName>
    <definedName name="悬式瓷瓶XP_7" localSheetId="1">[2]附表2材料价格表!#REF!</definedName>
    <definedName name="悬式瓷瓶XP_7" localSheetId="3">[2]附表2材料价格表!#REF!</definedName>
    <definedName name="悬式瓷瓶XP_7">[3]附表2材料价格表!#REF!</definedName>
    <definedName name="悬式绝缘子_X_4.5" localSheetId="0">[2]附表2材料价格表!#REF!</definedName>
    <definedName name="悬式绝缘子_X_4.5" localSheetId="1">[2]附表2材料价格表!#REF!</definedName>
    <definedName name="悬式绝缘子_X_4.5" localSheetId="3">[2]附表2材料价格表!#REF!</definedName>
    <definedName name="悬式绝缘子_X_4.5">[3]附表2材料价格表!#REF!</definedName>
    <definedName name="悬式绝缘子X_4.5" localSheetId="0">[2]附表2材料价格表!#REF!</definedName>
    <definedName name="悬式绝缘子X_4.5" localSheetId="1">[2]附表2材料价格表!#REF!</definedName>
    <definedName name="悬式绝缘子X_4.5" localSheetId="3">[2]附表2材料价格表!#REF!</definedName>
    <definedName name="悬式绝缘子X_4.5">[3]附表2材料价格表!#REF!</definedName>
    <definedName name="悬式绝缘子X4.5" localSheetId="0">[22]附表2材料价格计算表!#REF!</definedName>
    <definedName name="悬式绝缘子X4.5" localSheetId="1">[22]附表2材料价格计算表!#REF!</definedName>
    <definedName name="悬式绝缘子X4.5" localSheetId="3">[22]附表2材料价格计算表!#REF!</definedName>
    <definedName name="悬式绝缘子X4.5">[23]附表2材料价格计算表!#REF!</definedName>
    <definedName name="压力表" localSheetId="0">[2]附表2材料价格表!#REF!</definedName>
    <definedName name="压力表" localSheetId="1">[2]附表2材料价格表!#REF!</definedName>
    <definedName name="压力表" localSheetId="3">[2]附表2材料价格表!#REF!</definedName>
    <definedName name="压力表">[3]附表2材料价格表!#REF!</definedName>
    <definedName name="压力表0.6MPa" localSheetId="0">[2]附表2材料价格表!#REF!</definedName>
    <definedName name="压力表0.6MPa" localSheetId="1">[2]附表2材料价格表!#REF!</definedName>
    <definedName name="压力表0.6MPa" localSheetId="3">[2]附表2材料价格表!#REF!</definedName>
    <definedName name="压力表0.6MPa">[3]附表2材料价格表!#REF!</definedName>
    <definedName name="压力表弯管φ16" localSheetId="0">[2]附表2材料价格表!#REF!</definedName>
    <definedName name="压力表弯管φ16" localSheetId="1">[2]附表2材料价格表!#REF!</definedName>
    <definedName name="压力表弯管φ16" localSheetId="3">[2]附表2材料价格表!#REF!</definedName>
    <definedName name="压力表弯管φ16">[3]附表2材料价格表!#REF!</definedName>
    <definedName name="压力钢管" localSheetId="0">#REF!</definedName>
    <definedName name="压力钢管" localSheetId="1">#REF!</definedName>
    <definedName name="压力钢管" localSheetId="3">#REF!</definedName>
    <definedName name="压力钢管">#REF!</definedName>
    <definedName name="压力钢管调差系数" localSheetId="0">#REF!</definedName>
    <definedName name="压力钢管调差系数" localSheetId="1">#REF!</definedName>
    <definedName name="压力钢管调差系数" localSheetId="3">#REF!</definedName>
    <definedName name="压力钢管调差系数">#REF!</definedName>
    <definedName name="羊脚碾5_7t" localSheetId="0">[2]附表3机械台班!#REF!</definedName>
    <definedName name="羊脚碾5_7t" localSheetId="1">[2]附表3机械台班!#REF!</definedName>
    <definedName name="羊脚碾5_7t" localSheetId="3">[2]附表3机械台班!#REF!</definedName>
    <definedName name="羊脚碾5_7t">[3]附表3机械台班!#REF!</definedName>
    <definedName name="羊脚碾7T" localSheetId="0">#REF!</definedName>
    <definedName name="羊脚碾7T" localSheetId="1">#REF!</definedName>
    <definedName name="羊脚碾7T" localSheetId="3">#REF!</definedName>
    <definedName name="羊脚碾7T">#REF!</definedName>
    <definedName name="羊脚碾8_12t" localSheetId="0">[2]附表3机械台班!#REF!</definedName>
    <definedName name="羊脚碾8_12t" localSheetId="1">[2]附表3机械台班!#REF!</definedName>
    <definedName name="羊脚碾8_12t" localSheetId="3">[2]附表3机械台班!#REF!</definedName>
    <definedName name="羊脚碾8_12t">[3]附表3机械台班!#REF!</definedName>
    <definedName name="杨树" localSheetId="0">[46]材价汇!$D$49</definedName>
    <definedName name="杨树" localSheetId="1">[46]材价汇!$D$49</definedName>
    <definedName name="杨树" localSheetId="3">[46]材价汇!$D$49</definedName>
    <definedName name="杨树">[3]附表2材料价格表!#REF!</definedName>
    <definedName name="氧气" localSheetId="0">#REF!</definedName>
    <definedName name="氧气" localSheetId="1">#REF!</definedName>
    <definedName name="氧气" localSheetId="3">#REF!</definedName>
    <definedName name="氧气">#REF!</definedName>
    <definedName name="摇臂钻床规格φ20m35mm">[46]机械汇总!$K$136</definedName>
    <definedName name="业主管理费" localSheetId="0">'[55]表5-5业主'!$I$14</definedName>
    <definedName name="业主管理费" localSheetId="1">'[55]表5-5业主'!$I$14</definedName>
    <definedName name="业主管理费" localSheetId="3">'[55]表5-5业主'!$I$14</definedName>
    <definedName name="业主管理费">#REF!</definedName>
    <definedName name="业主管理费南">'[40]表5-4业主管理费南 '!$I$9</definedName>
    <definedName name="一" localSheetId="0" hidden="1">{"'现金流量表（全部投资）'!$B$4:$P$23"}</definedName>
    <definedName name="一" localSheetId="1" hidden="1">{"'现金流量表（全部投资）'!$B$4:$P$23"}</definedName>
    <definedName name="一" localSheetId="3" hidden="1">{"'现金流量表（全部投资）'!$B$4:$P$23"}</definedName>
    <definedName name="一" hidden="1">{"'现金流量表（全部投资）'!$B$4:$P$23"}</definedName>
    <definedName name="一般石方开挖风钻Ⅶ_工程" localSheetId="0">[49]新定额单价!#REF!</definedName>
    <definedName name="一般石方开挖风钻Ⅶ_工程" localSheetId="1">[49]新定额单价!#REF!</definedName>
    <definedName name="一般石方开挖风钻Ⅶ_工程" localSheetId="3">[49]新定额单价!#REF!</definedName>
    <definedName name="一般石方开挖风钻Ⅶ_工程">[50]新定额单价!#REF!</definedName>
    <definedName name="乙二胺" localSheetId="0">[2]附表2材料价格表!#REF!</definedName>
    <definedName name="乙二胺" localSheetId="1">[2]附表2材料价格表!#REF!</definedName>
    <definedName name="乙二胺" localSheetId="3">[2]附表2材料价格表!#REF!</definedName>
    <definedName name="乙二胺">[3]附表2材料价格表!#REF!</definedName>
    <definedName name="乙类" localSheetId="0">[55]附表1人工单价表!#REF!</definedName>
    <definedName name="乙类" localSheetId="1">[55]附表1人工单价表!#REF!</definedName>
    <definedName name="乙类" localSheetId="3">[55]附表1人工单价表!#REF!</definedName>
    <definedName name="乙类">#N/A</definedName>
    <definedName name="乙炔气" localSheetId="0">[46]材价汇!$D$36</definedName>
    <definedName name="乙炔气" localSheetId="1">[46]材价汇!$D$36</definedName>
    <definedName name="乙炔气" localSheetId="3">[46]材价汇!$D$36</definedName>
    <definedName name="乙炔气">[3]附表2材料价格表!#REF!</definedName>
    <definedName name="溢流堰砼200__工程" localSheetId="0">#REF!</definedName>
    <definedName name="溢流堰砼200__工程" localSheetId="1">#REF!</definedName>
    <definedName name="溢流堰砼200__工程" localSheetId="3">#REF!</definedName>
    <definedName name="溢流堰砼200__工程">#REF!</definedName>
    <definedName name="油浸石棉盘根250℃" localSheetId="0">[22]附表2材料价格计算表!#REF!</definedName>
    <definedName name="油浸石棉盘根250℃" localSheetId="1">[22]附表2材料价格计算表!#REF!</definedName>
    <definedName name="油浸石棉盘根250℃" localSheetId="3">[22]附表2材料价格计算表!#REF!</definedName>
    <definedName name="油浸石棉盘根250℃">[23]附表2材料价格计算表!#REF!</definedName>
    <definedName name="油毛毡" localSheetId="0">[2]附表2材料价格表!#REF!</definedName>
    <definedName name="油毛毡" localSheetId="1">[2]附表2材料价格表!#REF!</definedName>
    <definedName name="油毛毡" localSheetId="3">[2]附表2材料价格表!#REF!</definedName>
    <definedName name="油毛毡">[3]附表2材料价格表!#REF!</definedName>
    <definedName name="油漆" localSheetId="0">[46]材价汇!$D$38</definedName>
    <definedName name="油漆" localSheetId="1">[46]材价汇!$D$38</definedName>
    <definedName name="油漆" localSheetId="3">[46]材价汇!$D$38</definedName>
    <definedName name="油漆">[3]附表2材料价格表!#REF!</definedName>
    <definedName name="油毡" localSheetId="0">[22]附表2材料价格计算表!#REF!</definedName>
    <definedName name="油毡" localSheetId="1">[22]附表2材料价格计算表!#REF!</definedName>
    <definedName name="油毡" localSheetId="3">[22]附表2材料价格计算表!#REF!</definedName>
    <definedName name="油毡">[23]附表2材料价格计算表!#REF!</definedName>
    <definedName name="预埋铁件" localSheetId="0">[46]材价汇!$D$33</definedName>
    <definedName name="预埋铁件" localSheetId="1">[46]材价汇!$D$33</definedName>
    <definedName name="预埋铁件" localSheetId="3">[46]材价汇!$D$33</definedName>
    <definedName name="预埋铁件">[3]附表2材料价格表!#REF!</definedName>
    <definedName name="预制砼防护管" localSheetId="0">[5]附表2!#REF!</definedName>
    <definedName name="预制砼防护管" localSheetId="1">[5]附表2!#REF!</definedName>
    <definedName name="预制砼防护管" localSheetId="3">[5]附表2!#REF!</definedName>
    <definedName name="预制砼防护管">[6]附表2!#REF!</definedName>
    <definedName name="预制砼柱" localSheetId="0">[56]单位估价!#REF!</definedName>
    <definedName name="预制砼柱" localSheetId="1">[56]单位估价!#REF!</definedName>
    <definedName name="预制砼柱" localSheetId="3">[56]单位估价!#REF!</definedName>
    <definedName name="预制砼柱">[57]单位估价!#REF!</definedName>
    <definedName name="原木" localSheetId="0">#REF!</definedName>
    <definedName name="原木" localSheetId="1">#REF!</definedName>
    <definedName name="原木" localSheetId="3">#REF!</definedName>
    <definedName name="原木">#REF!</definedName>
    <definedName name="圆盘锯" localSheetId="0">[2]附表3机械台班!#REF!</definedName>
    <definedName name="圆盘锯" localSheetId="1">[2]附表3机械台班!#REF!</definedName>
    <definedName name="圆盘锯" localSheetId="3">[2]附表3机械台班!#REF!</definedName>
    <definedName name="圆盘锯">[3]附表3机械台班!#REF!</definedName>
    <definedName name="载重汽车10t" localSheetId="0">#REF!</definedName>
    <definedName name="载重汽车10t" localSheetId="1">#REF!</definedName>
    <definedName name="载重汽车10t" localSheetId="3">#REF!</definedName>
    <definedName name="载重汽车10t">#REF!</definedName>
    <definedName name="载重汽车5t" localSheetId="0">#REF!</definedName>
    <definedName name="载重汽车5t" localSheetId="1">#REF!</definedName>
    <definedName name="载重汽车5t" localSheetId="3">#REF!</definedName>
    <definedName name="载重汽车5t">#REF!</definedName>
    <definedName name="载重汽车5吨" localSheetId="0">[46]机械汇总!$K$60</definedName>
    <definedName name="载重汽车5吨" localSheetId="1">[46]机械汇总!$K$60</definedName>
    <definedName name="载重汽车5吨" localSheetId="3">[46]机械汇总!$K$60</definedName>
    <definedName name="载重汽车5吨">[45]附表3机械!$K$62</definedName>
    <definedName name="闸墩21_21.9m接高200_砼" localSheetId="0">#REF!</definedName>
    <definedName name="闸墩21_21.9m接高200_砼" localSheetId="1">#REF!</definedName>
    <definedName name="闸墩21_21.9m接高200_砼" localSheetId="3">#REF!</definedName>
    <definedName name="闸墩21_21.9m接高200_砼">#REF!</definedName>
    <definedName name="闸阀" localSheetId="0">[2]附表2材料价格表!#REF!</definedName>
    <definedName name="闸阀" localSheetId="1">[2]附表2材料价格表!#REF!</definedName>
    <definedName name="闸阀" localSheetId="3">[2]附表2材料价格表!#REF!</definedName>
    <definedName name="闸阀">[3]附表2材料价格表!#REF!</definedName>
    <definedName name="闸阀110" localSheetId="0">[2]附表2材料价格表!#REF!</definedName>
    <definedName name="闸阀110" localSheetId="1">[2]附表2材料价格表!#REF!</definedName>
    <definedName name="闸阀110" localSheetId="3">[2]附表2材料价格表!#REF!</definedName>
    <definedName name="闸阀110">[3]附表2材料价格表!#REF!</definedName>
    <definedName name="闸阀250" localSheetId="0">[5]附表2!#REF!</definedName>
    <definedName name="闸阀250" localSheetId="1">[5]附表2!#REF!</definedName>
    <definedName name="闸阀250" localSheetId="3">[5]附表2!#REF!</definedName>
    <definedName name="闸阀250">[6]附表2!#REF!</definedName>
    <definedName name="闸阀90" localSheetId="0">[5]附表2!#REF!</definedName>
    <definedName name="闸阀90" localSheetId="1">[5]附表2!#REF!</definedName>
    <definedName name="闸阀90" localSheetId="3">[5]附表2!#REF!</definedName>
    <definedName name="闸阀90">[6]附表2!#REF!</definedName>
    <definedName name="闸阀Dg120" localSheetId="0">[2]附表2材料价格表!#REF!</definedName>
    <definedName name="闸阀Dg120" localSheetId="1">[2]附表2材料价格表!#REF!</definedName>
    <definedName name="闸阀Dg120" localSheetId="3">[2]附表2材料价格表!#REF!</definedName>
    <definedName name="闸阀Dg120">[3]附表2材料价格表!#REF!</definedName>
    <definedName name="闸阀Dg160" localSheetId="0">[2]附表2材料价格表!#REF!</definedName>
    <definedName name="闸阀Dg160" localSheetId="1">[2]附表2材料价格表!#REF!</definedName>
    <definedName name="闸阀Dg160" localSheetId="3">[2]附表2材料价格表!#REF!</definedName>
    <definedName name="闸阀Dg160">[3]附表2材料价格表!#REF!</definedName>
    <definedName name="闸阀Dg180" localSheetId="0">[2]附表2材料价格表!#REF!</definedName>
    <definedName name="闸阀Dg180" localSheetId="1">[2]附表2材料价格表!#REF!</definedName>
    <definedName name="闸阀Dg180" localSheetId="3">[2]附表2材料价格表!#REF!</definedName>
    <definedName name="闸阀Dg180">[3]附表2材料价格表!#REF!</definedName>
    <definedName name="闸阀Dg90" localSheetId="0">[2]附表2材料价格表!#REF!</definedName>
    <definedName name="闸阀Dg90" localSheetId="1">[2]附表2材料价格表!#REF!</definedName>
    <definedName name="闸阀Dg90" localSheetId="3">[2]附表2材料价格表!#REF!</definedName>
    <definedName name="闸阀Dg90">[3]附表2材料价格表!#REF!</definedName>
    <definedName name="闸阀φ120" localSheetId="0">[2]附表2材料价格表!#REF!</definedName>
    <definedName name="闸阀φ120" localSheetId="1">[2]附表2材料价格表!#REF!</definedName>
    <definedName name="闸阀φ120" localSheetId="3">[2]附表2材料价格表!#REF!</definedName>
    <definedName name="闸阀φ120">[3]附表2材料价格表!#REF!</definedName>
    <definedName name="闸阀φ140" localSheetId="0">[2]附表2材料价格表!#REF!</definedName>
    <definedName name="闸阀φ140" localSheetId="1">[2]附表2材料价格表!#REF!</definedName>
    <definedName name="闸阀φ140" localSheetId="3">[2]附表2材料价格表!#REF!</definedName>
    <definedName name="闸阀φ140">[3]附表2材料价格表!#REF!</definedName>
    <definedName name="闸阀φ160" localSheetId="0">[2]附表2材料价格表!#REF!</definedName>
    <definedName name="闸阀φ160" localSheetId="1">[2]附表2材料价格表!#REF!</definedName>
    <definedName name="闸阀φ160" localSheetId="3">[2]附表2材料价格表!#REF!</definedName>
    <definedName name="闸阀φ160">[3]附表2材料价格表!#REF!</definedName>
    <definedName name="闸阀φ180" localSheetId="0">[2]附表2材料价格表!#REF!</definedName>
    <definedName name="闸阀φ180" localSheetId="1">[2]附表2材料价格表!#REF!</definedName>
    <definedName name="闸阀φ180" localSheetId="3">[2]附表2材料价格表!#REF!</definedName>
    <definedName name="闸阀φ180">[3]附表2材料价格表!#REF!</definedName>
    <definedName name="闸阀φ200" localSheetId="0">[2]附表2材料价格表!#REF!</definedName>
    <definedName name="闸阀φ200" localSheetId="1">[2]附表2材料价格表!#REF!</definedName>
    <definedName name="闸阀φ200" localSheetId="3">[2]附表2材料价格表!#REF!</definedName>
    <definedName name="闸阀φ200">[3]附表2材料价格表!#REF!</definedName>
    <definedName name="闸阀φ225" localSheetId="0">[2]附表2材料价格表!#REF!</definedName>
    <definedName name="闸阀φ225" localSheetId="1">[2]附表2材料价格表!#REF!</definedName>
    <definedName name="闸阀φ225" localSheetId="3">[2]附表2材料价格表!#REF!</definedName>
    <definedName name="闸阀φ225">[3]附表2材料价格表!#REF!</definedName>
    <definedName name="闸阀φ250" localSheetId="0">[2]附表2材料价格表!#REF!</definedName>
    <definedName name="闸阀φ250" localSheetId="1">[2]附表2材料价格表!#REF!</definedName>
    <definedName name="闸阀φ250" localSheetId="3">[2]附表2材料价格表!#REF!</definedName>
    <definedName name="闸阀φ250">[3]附表2材料价格表!#REF!</definedName>
    <definedName name="闸阀φ315" localSheetId="0">[2]附表2材料价格表!#REF!</definedName>
    <definedName name="闸阀φ315" localSheetId="1">[2]附表2材料价格表!#REF!</definedName>
    <definedName name="闸阀φ315" localSheetId="3">[2]附表2材料价格表!#REF!</definedName>
    <definedName name="闸阀φ315">[3]附表2材料价格表!#REF!</definedName>
    <definedName name="闸阀φ355" localSheetId="0">[2]附表2材料价格表!#REF!</definedName>
    <definedName name="闸阀φ355" localSheetId="1">[2]附表2材料价格表!#REF!</definedName>
    <definedName name="闸阀φ355" localSheetId="3">[2]附表2材料价格表!#REF!</definedName>
    <definedName name="闸阀φ355">[3]附表2材料价格表!#REF!</definedName>
    <definedName name="闸阀φ400" localSheetId="0">[2]附表2材料价格表!#REF!</definedName>
    <definedName name="闸阀φ400" localSheetId="1">[2]附表2材料价格表!#REF!</definedName>
    <definedName name="闸阀φ400" localSheetId="3">[2]附表2材料价格表!#REF!</definedName>
    <definedName name="闸阀φ400">[3]附表2材料价格表!#REF!</definedName>
    <definedName name="闸阀φ80" localSheetId="0">[2]附表2材料价格表!#REF!</definedName>
    <definedName name="闸阀φ80" localSheetId="1">[2]附表2材料价格表!#REF!</definedName>
    <definedName name="闸阀φ80" localSheetId="3">[2]附表2材料价格表!#REF!</definedName>
    <definedName name="闸阀φ80">[3]附表2材料价格表!#REF!</definedName>
    <definedName name="闸阀φ90" localSheetId="0">[2]附表2材料价格表!#REF!</definedName>
    <definedName name="闸阀φ90" localSheetId="1">[2]附表2材料价格表!#REF!</definedName>
    <definedName name="闸阀φ90" localSheetId="3">[2]附表2材料价格表!#REF!</definedName>
    <definedName name="闸阀φ90">[3]附表2材料价格表!#REF!</definedName>
    <definedName name="闸门0.3" localSheetId="0">[71]设备!#REF!</definedName>
    <definedName name="闸门0.3" localSheetId="1">[71]设备!#REF!</definedName>
    <definedName name="闸门0.3" localSheetId="3">[71]设备!#REF!</definedName>
    <definedName name="闸门0.4" localSheetId="0">[71]设备!#REF!</definedName>
    <definedName name="闸门0.4" localSheetId="1">[71]设备!#REF!</definedName>
    <definedName name="闸门0.4" localSheetId="3">[71]设备!#REF!</definedName>
    <definedName name="闸门0.5" localSheetId="0">[71]设备!#REF!</definedName>
    <definedName name="闸门0.5" localSheetId="1">[71]设备!#REF!</definedName>
    <definedName name="闸门0.5" localSheetId="3">[71]设备!#REF!</definedName>
    <definedName name="闸门0.6" localSheetId="0">[71]设备!#REF!</definedName>
    <definedName name="闸门0.6" localSheetId="1">[71]设备!#REF!</definedName>
    <definedName name="闸门0.6" localSheetId="3">[71]设备!#REF!</definedName>
    <definedName name="炸药" localSheetId="0">#REF!</definedName>
    <definedName name="炸药" localSheetId="1">#REF!</definedName>
    <definedName name="炸药" localSheetId="3">#REF!</definedName>
    <definedName name="炸药">#REF!</definedName>
    <definedName name="粘土" localSheetId="0">[2]附表2材料价格表!#REF!</definedName>
    <definedName name="粘土" localSheetId="1">[2]附表2材料价格表!#REF!</definedName>
    <definedName name="粘土" localSheetId="3">[2]附表2材料价格表!#REF!</definedName>
    <definedName name="粘土">[3]附表2材料价格表!#REF!</definedName>
    <definedName name="粘土球" localSheetId="0">[2]附表2材料价格表!#REF!</definedName>
    <definedName name="粘土球" localSheetId="1">[2]附表2材料价格表!#REF!</definedName>
    <definedName name="粘土球" localSheetId="3">[2]附表2材料价格表!#REF!</definedName>
    <definedName name="粘土球">[3]附表2材料价格表!#REF!</definedName>
    <definedName name="漳河柳" localSheetId="0">[5]附表2!#REF!</definedName>
    <definedName name="漳河柳" localSheetId="1">[5]附表2!#REF!</definedName>
    <definedName name="漳河柳" localSheetId="3">[5]附表2!#REF!</definedName>
    <definedName name="漳河柳">[6]附表2!#REF!</definedName>
    <definedName name="长">#N/A</definedName>
    <definedName name="针式瓶P_20T" localSheetId="0">[2]附表2材料价格表!#REF!</definedName>
    <definedName name="针式瓶P_20T" localSheetId="1">[2]附表2材料价格表!#REF!</definedName>
    <definedName name="针式瓶P_20T" localSheetId="3">[2]附表2材料价格表!#REF!</definedName>
    <definedName name="针式瓶P_20T">[3]附表2材料价格表!#REF!</definedName>
    <definedName name="支沟护坡">'[33]估算表 -支沟治理'!$M$8</definedName>
    <definedName name="支沟尾水">'[33]估算表 -支沟治理'!$M$9</definedName>
    <definedName name="支架φ33×1500" localSheetId="0">[2]附表2材料价格表!#REF!</definedName>
    <definedName name="支架φ33×1500" localSheetId="1">[2]附表2材料价格表!#REF!</definedName>
    <definedName name="支架φ33×1500" localSheetId="3">[2]附表2材料价格表!#REF!</definedName>
    <definedName name="支架φ33×1500">[3]附表2材料价格表!#REF!</definedName>
    <definedName name="直角挂板Z_7" localSheetId="0">[2]附表2材料价格表!#REF!</definedName>
    <definedName name="直角挂板Z_7" localSheetId="1">[2]附表2材料价格表!#REF!</definedName>
    <definedName name="直角挂板Z_7" localSheetId="3">[2]附表2材料价格表!#REF!</definedName>
    <definedName name="直角挂板Z_7">[3]附表2材料价格表!#REF!</definedName>
    <definedName name="直流电焊机30" localSheetId="0">#REF!</definedName>
    <definedName name="直流电焊机30" localSheetId="1">#REF!</definedName>
    <definedName name="直流电焊机30" localSheetId="3">#REF!</definedName>
    <definedName name="直流电焊机30">#REF!</definedName>
    <definedName name="直流电焊机30kVA">[46]机械汇总!$K$120</definedName>
    <definedName name="止回阀φ120" localSheetId="0">[2]附表2材料价格表!#REF!</definedName>
    <definedName name="止回阀φ120" localSheetId="1">[2]附表2材料价格表!#REF!</definedName>
    <definedName name="止回阀φ120" localSheetId="3">[2]附表2材料价格表!#REF!</definedName>
    <definedName name="止回阀φ120">[3]附表2材料价格表!#REF!</definedName>
    <definedName name="止回阀φ140" localSheetId="0">[2]附表2材料价格表!#REF!</definedName>
    <definedName name="止回阀φ140" localSheetId="1">[2]附表2材料价格表!#REF!</definedName>
    <definedName name="止回阀φ140" localSheetId="3">[2]附表2材料价格表!#REF!</definedName>
    <definedName name="止回阀φ140">[3]附表2材料价格表!#REF!</definedName>
    <definedName name="止回阀φ160" localSheetId="0">[2]附表2材料价格表!#REF!</definedName>
    <definedName name="止回阀φ160" localSheetId="1">[2]附表2材料价格表!#REF!</definedName>
    <definedName name="止回阀φ160" localSheetId="3">[2]附表2材料价格表!#REF!</definedName>
    <definedName name="止回阀φ160">[3]附表2材料价格表!#REF!</definedName>
    <definedName name="中">#N/A</definedName>
    <definedName name="中粗砂" localSheetId="0">#REF!</definedName>
    <definedName name="中粗砂" localSheetId="1">#REF!</definedName>
    <definedName name="中粗砂" localSheetId="3">#REF!</definedName>
    <definedName name="中粗砂">#REF!</definedName>
    <definedName name="主1" localSheetId="0">#REF!</definedName>
    <definedName name="主1" localSheetId="1">#REF!</definedName>
    <definedName name="主1" localSheetId="3">#REF!</definedName>
    <definedName name="主1">#REF!</definedName>
    <definedName name="专用模板">[46]材价汇!$D$28</definedName>
    <definedName name="砖" localSheetId="0">[2]附表2材料价格表!#REF!</definedName>
    <definedName name="砖" localSheetId="1">[2]附表2材料价格表!#REF!</definedName>
    <definedName name="砖" localSheetId="3">[2]附表2材料价格表!#REF!</definedName>
    <definedName name="砖">[3]附表2材料价格表!#REF!</definedName>
    <definedName name="紫铜片厚15mm" localSheetId="0">[2]附表2材料价格表!#REF!</definedName>
    <definedName name="紫铜片厚15mm" localSheetId="1">[2]附表2材料价格表!#REF!</definedName>
    <definedName name="紫铜片厚15mm" localSheetId="3">[2]附表2材料价格表!#REF!</definedName>
    <definedName name="紫铜片厚15mm">[3]附表2材料价格表!#REF!</definedName>
    <definedName name="自卸汽车5t" localSheetId="0">#REF!</definedName>
    <definedName name="自卸汽车5t" localSheetId="1">#REF!</definedName>
    <definedName name="自卸汽车5t" localSheetId="3">#REF!</definedName>
    <definedName name="自卸汽车5t">#REF!</definedName>
    <definedName name="自卸汽车8t" localSheetId="0">[2]附表3机械台班!#REF!</definedName>
    <definedName name="自卸汽车8t" localSheetId="1">[2]附表3机械台班!#REF!</definedName>
    <definedName name="自卸汽车8t" localSheetId="3">[2]附表3机械台班!#REF!</definedName>
    <definedName name="自卸汽车8t">[3]附表3机械台班!#REF!</definedName>
    <definedName name="自行式平地机118kw">[46]机械汇总!$K$22</definedName>
    <definedName name="自行式平地机120kw以内" localSheetId="0">[2]附表3机械台班!#REF!</definedName>
    <definedName name="自行式平地机120kw以内" localSheetId="1">[2]附表3机械台班!#REF!</definedName>
    <definedName name="自行式平地机120kw以内" localSheetId="3">[2]附表3机械台班!#REF!</definedName>
    <definedName name="自行式平地机120kw以内">[3]附表3机械台班!#REF!</definedName>
    <definedName name="综合估算表" localSheetId="0">#REF!</definedName>
    <definedName name="综合估算表" localSheetId="1">#REF!</definedName>
    <definedName name="综合估算表" localSheetId="3">#REF!</definedName>
    <definedName name="综合估算表">#REF!</definedName>
    <definedName name="总干渠石礼公路桥" localSheetId="0">#REF!</definedName>
    <definedName name="总干渠石礼公路桥" localSheetId="1">#REF!</definedName>
    <definedName name="总干渠石礼公路桥" localSheetId="3">#REF!</definedName>
    <definedName name="总干渠石礼公路桥">#REF!</definedName>
    <definedName name="总投资" localSheetId="0">#REF!</definedName>
    <definedName name="总投资" localSheetId="1">#REF!</definedName>
    <definedName name="总投资" localSheetId="3">#REF!</definedName>
    <definedName name="总投资">#REF!</definedName>
    <definedName name="总投资南">'[40]表2预算总表 南'!$C$9</definedName>
    <definedName name="组合钢模" localSheetId="0">#REF!</definedName>
    <definedName name="组合钢模" localSheetId="1">#REF!</definedName>
    <definedName name="组合钢模" localSheetId="3">#REF!</definedName>
    <definedName name="组合钢模">#REF!</definedName>
    <definedName name="组合钢模板" localSheetId="0">[46]材价汇!$D$29</definedName>
    <definedName name="组合钢模板" localSheetId="1">[46]材价汇!$D$29</definedName>
    <definedName name="组合钢模板" localSheetId="3">[46]材价汇!$D$29</definedName>
    <definedName name="组合钢模板">[3]附表2材料价格表!#REF!</definedName>
    <definedName name="钻杆" localSheetId="0">[22]附表2材料价格计算表!#REF!</definedName>
    <definedName name="钻杆" localSheetId="1">[22]附表2材料价格计算表!#REF!</definedName>
    <definedName name="钻杆" localSheetId="3">[22]附表2材料价格计算表!#REF!</definedName>
    <definedName name="钻杆">[23]附表2材料价格计算表!#REF!</definedName>
    <definedName name="_1_125涵洞" localSheetId="2">#REF!</definedName>
    <definedName name="_120度弯头φ120" localSheetId="2">[2]附表2材料价格表!#REF!</definedName>
    <definedName name="_120度弯头φ140" localSheetId="2">[2]附表2材料价格表!#REF!</definedName>
    <definedName name="_120度弯头φ160" localSheetId="2">[2]附表2材料价格表!#REF!</definedName>
    <definedName name="_1单元" localSheetId="2">#REF!</definedName>
    <definedName name="_2_分水闸" localSheetId="2">#REF!</definedName>
    <definedName name="_2_涵洞" localSheetId="2">#REF!</definedName>
    <definedName name="_2m3装载机" localSheetId="2">[2]附表3机械台班!#REF!</definedName>
    <definedName name="_2单元" localSheetId="2">#REF!</definedName>
    <definedName name="_3_涵洞" localSheetId="2">#REF!</definedName>
    <definedName name="_32.5水泥" localSheetId="2">[2]附表2材料价格表!#REF!</definedName>
    <definedName name="_PE20" localSheetId="2">[5]附表2!#REF!</definedName>
    <definedName name="_PE40" localSheetId="2">[5]附表2!#REF!</definedName>
    <definedName name="_PVC11008" localSheetId="2">[5]附表2!#REF!</definedName>
    <definedName name="_PVC16008" localSheetId="2">[5]附表2!#REF!</definedName>
    <definedName name="_PVC20008" localSheetId="2">[5]附表2!#REF!</definedName>
    <definedName name="_PVC25008" localSheetId="2">[5]附表2!#REF!</definedName>
    <definedName name="_PVC31508" localSheetId="2">[5]附表2!#REF!</definedName>
    <definedName name="_PVC9006" localSheetId="2">[5]附表2!#REF!</definedName>
    <definedName name="_PVC9008" localSheetId="2">[5]附表2!#REF!</definedName>
    <definedName name="￠160PVC管_0.6pa" localSheetId="2">[2]附表2材料价格表!#REF!</definedName>
    <definedName name="￠180PVC管_0.6pa" localSheetId="2">[2]附表2材料价格表!#REF!</definedName>
    <definedName name="￠90PVC管_0.6pa" localSheetId="2">[2]附表2材料价格表!#REF!</definedName>
    <definedName name="aa" localSheetId="2">#REF!</definedName>
    <definedName name="aaaa" localSheetId="2">#REF!</definedName>
    <definedName name="aaaaaaa" localSheetId="2" hidden="1">[4]eqpmad2!#REF!</definedName>
    <definedName name="abc" localSheetId="2">#REF!</definedName>
    <definedName name="aiu_bottom" localSheetId="2">'[7]Financ. Overview'!#REF!</definedName>
    <definedName name="bb" localSheetId="2" hidden="1">{"'现金流量表（全部投资）'!$B$4:$P$23"}</definedName>
    <definedName name="cc" localSheetId="2" hidden="1">{"'现金流量表（全部投资）'!$B$4:$P$23"}</definedName>
    <definedName name="Database" localSheetId="2" hidden="1">#REF!</definedName>
    <definedName name="dd" localSheetId="2" hidden="1">{"'现金流量表（全部投资）'!$B$4:$P$23"}</definedName>
    <definedName name="dj" localSheetId="2">'[11]5'!$F$1</definedName>
    <definedName name="e" localSheetId="2" hidden="1">{"'现金流量表（全部投资）'!$B$4:$P$23"}</definedName>
    <definedName name="ee" localSheetId="2" hidden="1">{"'现金流量表（全部投资）'!$B$4:$P$23"}</definedName>
    <definedName name="fd" localSheetId="2" hidden="1">{"'现金流量表（全部投资）'!$B$4:$P$23"}</definedName>
    <definedName name="ff" localSheetId="2" hidden="1">{"'现金流量表（全部投资）'!$B$4:$P$23"}</definedName>
    <definedName name="gg" localSheetId="2" hidden="1">{"'现金流量表（全部投资）'!$B$4:$P$23"}</definedName>
    <definedName name="hraiu_bottom" localSheetId="2">'[7]Financ. Overview'!#REF!</definedName>
    <definedName name="HTML_Control" localSheetId="2" hidden="1">{"'现金流量表（全部投资）'!$B$4:$P$23"}</definedName>
    <definedName name="huangling" localSheetId="2">'[14]表5-2工程监理费南'!$E$10</definedName>
    <definedName name="hvac" localSheetId="2">'[7]Financ. Overview'!#REF!</definedName>
    <definedName name="IS80_50_250" localSheetId="2">[2]附表2材料价格表!#REF!</definedName>
    <definedName name="kk" localSheetId="2" hidden="1">{"'现金流量表（全部投资）'!$B$4:$P$23"}</definedName>
    <definedName name="KL" localSheetId="2" hidden="1">[16]Sheet2!$E$1:$E$65536,[16]Sheet2!$N$1:$P$65536</definedName>
    <definedName name="l" localSheetId="2">#REF!</definedName>
    <definedName name="LCountry" localSheetId="2">[17]数据字典!$Q$2:$Q$246</definedName>
    <definedName name="LGender" localSheetId="2">[20]数据字典!$L$2:$L$3</definedName>
    <definedName name="LPZone" localSheetId="2">[17]数据字典!$L$12:$L$42</definedName>
    <definedName name="M10浆砌砖基础" localSheetId="2">[22]附表4直接工程费单价表!#REF!</definedName>
    <definedName name="Module.Prix_SMC" localSheetId="2">#N/A</definedName>
    <definedName name="OS" localSheetId="2">[24]Open!#REF!</definedName>
    <definedName name="_xlnm.Print_Area" localSheetId="2">'机电设备及安装工程 '!$A$1:$H$22</definedName>
    <definedName name="_xlnm.Print_Titles" localSheetId="2">'机电设备及安装工程 '!$1:$4</definedName>
    <definedName name="Print_titles1" localSheetId="2">[25]定额!$A$1:$IV$3</definedName>
    <definedName name="Prix_SMC" localSheetId="2">#N/A</definedName>
    <definedName name="PVC变径短管1.5寸" localSheetId="2">[2]附表2材料价格表!#REF!</definedName>
    <definedName name="PVC堵头φ40" localSheetId="2">[2]附表2材料价格表!#REF!</definedName>
    <definedName name="PVC活节φ1.5寸" localSheetId="2">[2]附表2材料价格表!#REF!</definedName>
    <definedName name="PVC连丝1.5寸" localSheetId="2">[2]附表2材料价格表!#REF!</definedName>
    <definedName name="PVC球阀1.5寸" localSheetId="2">[2]附表2材料价格表!#REF!</definedName>
    <definedName name="PVC三通φ16×16×16" localSheetId="2">[2]附表2材料价格表!#REF!</definedName>
    <definedName name="PVC三通φ40×1.5×40" localSheetId="2">[2]附表2材料价格表!#REF!</definedName>
    <definedName name="PVC塑管φ40" localSheetId="2">[2]附表2材料价格表!#REF!</definedName>
    <definedName name="PVC直通φ16" localSheetId="2">[2]附表2材料价格表!#REF!</definedName>
    <definedName name="q" localSheetId="2">#REF!</definedName>
    <definedName name="QJ30_240_12_200" localSheetId="2">[2]附表2材料价格表!#REF!</definedName>
    <definedName name="QJ50_120_12_250" localSheetId="2">[2]附表2材料价格表!#REF!</definedName>
    <definedName name="SCG" localSheetId="2">'[29]G.1R-Shou COP Gf'!#REF!</definedName>
    <definedName name="solar_ratio" localSheetId="2">'[30]POWER ASSUMPTIONS'!$H$7</definedName>
    <definedName name="ss" localSheetId="2" hidden="1">{"'现金流量表（全部投资）'!$B$4:$P$23"}</definedName>
    <definedName name="UPVC管道Φ100" localSheetId="2">[22]附表2材料价格计算表!#REF!</definedName>
    <definedName name="UPVC管道Φ50" localSheetId="2">[22]附表2材料价格计算表!#REF!</definedName>
    <definedName name="UT线夹_NUT_2" localSheetId="2">[2]附表2材料价格表!#REF!</definedName>
    <definedName name="UT线夹NUT_2" localSheetId="2">[2]附表2材料价格表!#REF!</definedName>
    <definedName name="UT型线夹NUT_1" localSheetId="2">[2]附表2材料价格表!#REF!</definedName>
    <definedName name="UT型线夹NUT2" localSheetId="2">[22]附表2材料价格计算表!#REF!</definedName>
    <definedName name="U型抱箍U16_200" localSheetId="2">[2]附表2材料价格表!#REF!</definedName>
    <definedName name="U型挂环U_16" localSheetId="2">[2]附表2材料价格表!#REF!</definedName>
    <definedName name="U型挂环U_7" localSheetId="2">[2]附表2材料价格表!#REF!</definedName>
    <definedName name="w" localSheetId="2">#REF!</definedName>
    <definedName name="ww" localSheetId="2" hidden="1">{"'现金流量表（全部投资）'!$B$4:$P$23"}</definedName>
    <definedName name="x" localSheetId="2">#REF!</definedName>
    <definedName name="xx" localSheetId="2" hidden="1">{"'现金流量表（全部投资）'!$B$4:$P$23"}</definedName>
    <definedName name="z" localSheetId="2">#REF!</definedName>
    <definedName name="Z_D416CCE0_90DA_11D2_8B33_444553540000_.wvu.Cols" localSheetId="2" hidden="1">[25]材料表!$E$1:$E$65536,[25]材料表!$J$1:$L$65536</definedName>
    <definedName name="Z_D416CCE0_90DA_11D2_8B33_444553540000_.wvu.PrintTitles" localSheetId="2" hidden="1">#REF!</definedName>
    <definedName name="Z_E7D01C20_B8FC_11D1_9E4F_B5D6E120E308_.wvu.Cols" localSheetId="2" hidden="1">[25]材料表!$E$1:$E$65536,[25]材料表!$J$1:$L$65536</definedName>
    <definedName name="Z_E7D01C20_B8FC_11D1_9E4F_B5D6E120E308_.wvu.PrintTitles" localSheetId="2" hidden="1">#REF!</definedName>
    <definedName name="Z32_Cost_red" localSheetId="2">'[7]Financ. Overview'!#REF!</definedName>
    <definedName name="φ10PVC管" localSheetId="2">[2]附表2材料价格表!#REF!</definedName>
    <definedName name="φ225沉淀管" localSheetId="2">[2]附表2材料价格表!#REF!</definedName>
    <definedName name="φ225滤水管" localSheetId="2">[2]附表2材料价格表!#REF!</definedName>
    <definedName name="φ310铸铁管" localSheetId="2">[2]附表2材料价格表!#REF!</definedName>
    <definedName name="φ350铸铁管" localSheetId="2">[2]附表2材料价格表!#REF!</definedName>
    <definedName name="安全阀Dg120" localSheetId="2">[2]附表2材料价格表!#REF!</definedName>
    <definedName name="安全阀Dg90" localSheetId="2">[2]附表2材料价格表!#REF!</definedName>
    <definedName name="安装单价" localSheetId="2">#REF!</definedName>
    <definedName name="安装工程机械系数" localSheetId="2">#REF!</definedName>
    <definedName name="安装工程量" localSheetId="2">#REF!</definedName>
    <definedName name="柏树" localSheetId="2">[2]附表2材料价格表!#REF!</definedName>
    <definedName name="板枋材" localSheetId="2">#REF!</definedName>
    <definedName name="宝丰" localSheetId="2">宝丰</definedName>
    <definedName name="备" localSheetId="2">'[35]#REF'!$I$2</definedName>
    <definedName name="苯板" localSheetId="2">[22]附表2材料价格计算表!#REF!</definedName>
    <definedName name="避雷器HY5WS_17_50" localSheetId="2">[2]附表2材料价格表!#REF!</definedName>
    <definedName name="编" localSheetId="2">'[35]#REF'!$A$2</definedName>
    <definedName name="扁钢" localSheetId="2">[2]附表2材料价格表!#REF!</definedName>
    <definedName name="变径11090" localSheetId="2">[5]附表2!#REF!</definedName>
    <definedName name="变径160110" localSheetId="2">[5]附表2!#REF!</definedName>
    <definedName name="变径16090" localSheetId="2">[5]附表2!#REF!</definedName>
    <definedName name="变径200125" localSheetId="2">[5]附表2!#REF!</definedName>
    <definedName name="变径200160" localSheetId="2">[5]附表2!#REF!</definedName>
    <definedName name="变径250125" localSheetId="2">[5]附表2!#REF!</definedName>
    <definedName name="变径250200" localSheetId="2">[5]附表2!#REF!</definedName>
    <definedName name="变径250300" localSheetId="2">[5]附表2!#REF!</definedName>
    <definedName name="变径315200" localSheetId="2">[5]附表2!#REF!</definedName>
    <definedName name="变径315250" localSheetId="2">[5]附表2!#REF!</definedName>
    <definedName name="变径三通Dg180×90" localSheetId="2">[2]附表2材料价格表!#REF!</definedName>
    <definedName name="变径三通φ110×80×90" localSheetId="2">[2]附表2材料价格表!#REF!</definedName>
    <definedName name="变径三通φ125×80×110" localSheetId="2">[2]附表2材料价格表!#REF!</definedName>
    <definedName name="变径三通φ160×80×110" localSheetId="2">[2]附表2材料价格表!#REF!</definedName>
    <definedName name="变径三通φ160×80×125" localSheetId="2">[2]附表2材料价格表!#REF!</definedName>
    <definedName name="变径三通φ200×80×160" localSheetId="2">[2]附表2材料价格表!#REF!</definedName>
    <definedName name="变频机组8.5kvA" localSheetId="2">[2]附表3机械台班!#REF!</definedName>
    <definedName name="变频振捣器4.5kw" localSheetId="2">#REF!</definedName>
    <definedName name="变压器160KVA" localSheetId="2">[2]附表2材料价格表!#REF!</definedName>
    <definedName name="变压器80KVA" localSheetId="2">[2]附表2材料价格表!#REF!</definedName>
    <definedName name="变压器油" localSheetId="2">[22]附表2材料价格计算表!#REF!</definedName>
    <definedName name="并沟线夹_BJ_2" localSheetId="2">[2]附表2材料价格表!#REF!</definedName>
    <definedName name="并沟线夹1635mm" localSheetId="2">[22]附表2材料价格计算表!#REF!</definedName>
    <definedName name="并沟线夹BJ_2" localSheetId="2">[2]附表2材料价格表!#REF!</definedName>
    <definedName name="并沟线夹JB2" localSheetId="2">[22]附表2材料价格计算表!#REF!</definedName>
    <definedName name="玻璃" localSheetId="2">[2]附表2材料价格表!#REF!</definedName>
    <definedName name="补充" localSheetId="2">[5]附表4单价!#REF!</definedName>
    <definedName name="不可预见费" localSheetId="2">[39]表6不可预见!$H$14</definedName>
    <definedName name="材" localSheetId="2">[2]附表5直接工程费单价表!#REF!</definedName>
    <definedName name="材10001" localSheetId="2">[2]附表5直接工程费单价表!#REF!</definedName>
    <definedName name="材100017" localSheetId="2">[22]附表4直接工程费单价表!#REF!</definedName>
    <definedName name="材10002" localSheetId="2">[2]附表5直接工程费单价表!#REF!</definedName>
    <definedName name="材100023" localSheetId="2">[22]附表4直接工程费单价表!#REF!</definedName>
    <definedName name="材10003" localSheetId="2">[2]附表5直接工程费单价表!#REF!</definedName>
    <definedName name="材100049" localSheetId="2">[22]附表4直接工程费单价表!#REF!</definedName>
    <definedName name="材10008" localSheetId="2">[2]附表5直接工程费单价表!#REF!</definedName>
    <definedName name="材10019" localSheetId="2">[2]附表5直接工程费单价表!#REF!</definedName>
    <definedName name="材10020" localSheetId="2">[2]附表5直接工程费单价表!#REF!</definedName>
    <definedName name="材10021" localSheetId="2">[2]附表5直接工程费单价表!#REF!</definedName>
    <definedName name="材10045" localSheetId="2">[2]附表5直接工程费单价表!#REF!</definedName>
    <definedName name="材10047" localSheetId="2">[2]附表5直接工程费单价表!#REF!</definedName>
    <definedName name="材10049" localSheetId="2">[2]附表5直接工程费单价表!#REF!</definedName>
    <definedName name="材10052" localSheetId="2">[2]附表5直接工程费单价表!#REF!</definedName>
    <definedName name="材10054" localSheetId="2">[2]附表5直接工程费单价表!#REF!</definedName>
    <definedName name="材10056" localSheetId="2">[2]附表5直接工程费单价表!#REF!</definedName>
    <definedName name="材10066" localSheetId="2">[2]附表5直接工程费单价表!#REF!</definedName>
    <definedName name="材10071" localSheetId="2">[2]附表5直接工程费单价表!#REF!</definedName>
    <definedName name="材10075" localSheetId="2">[2]附表5直接工程费单价表!#REF!</definedName>
    <definedName name="材10090" localSheetId="2">[2]附表5直接工程费单价表!#REF!</definedName>
    <definedName name="材10095" localSheetId="2">[2]附表5直接工程费单价表!#REF!</definedName>
    <definedName name="材10114" localSheetId="2">[2]附表5直接工程费单价表!#REF!</definedName>
    <definedName name="材10116" localSheetId="2">[2]附表5直接工程费单价表!#REF!</definedName>
    <definedName name="材10118" localSheetId="2">[2]附表5直接工程费单价表!#REF!</definedName>
    <definedName name="材10204" localSheetId="2">[2]附表5直接工程费单价表!#REF!</definedName>
    <definedName name="材10269" localSheetId="2">[2]附表5直接工程费单价表!#REF!</definedName>
    <definedName name="材10270" localSheetId="2">[2]附表5直接工程费单价表!#REF!</definedName>
    <definedName name="材10271" localSheetId="2">[2]附表5直接工程费单价表!#REF!</definedName>
    <definedName name="材10272" localSheetId="2">[2]附表5直接工程费单价表!#REF!</definedName>
    <definedName name="材10273" localSheetId="2">[2]附表5直接工程费单价表!#REF!</definedName>
    <definedName name="材10275" localSheetId="2">[2]附表5直接工程费单价表!#REF!</definedName>
    <definedName name="材10277" localSheetId="2">[2]附表5直接工程费单价表!#REF!</definedName>
    <definedName name="材10278" localSheetId="2">[2]附表5直接工程费单价表!#REF!</definedName>
    <definedName name="材10279" localSheetId="2">[2]附表5直接工程费单价表!#REF!</definedName>
    <definedName name="材10279A" localSheetId="2">[2]附表5直接工程费单价表!#REF!</definedName>
    <definedName name="材10280" localSheetId="2">[2]附表5直接工程费单价表!#REF!</definedName>
    <definedName name="材10280A" localSheetId="2">[2]附表5直接工程费单价表!#REF!</definedName>
    <definedName name="材10281" localSheetId="2">[2]附表5直接工程费单价表!#REF!</definedName>
    <definedName name="材10281A" localSheetId="2">[2]附表5直接工程费单价表!#REF!</definedName>
    <definedName name="材10282" localSheetId="2">[2]附表5直接工程费单价表!#REF!</definedName>
    <definedName name="材10282A" localSheetId="2">[2]附表5直接工程费单价表!#REF!</definedName>
    <definedName name="材10283" localSheetId="2">[2]附表5直接工程费单价表!#REF!</definedName>
    <definedName name="材10283A" localSheetId="2">[2]附表5直接工程费单价表!#REF!</definedName>
    <definedName name="材10309" localSheetId="2">[2]附表5直接工程费单价表!#REF!</definedName>
    <definedName name="材10310" localSheetId="2">[2]附表5直接工程费单价表!#REF!</definedName>
    <definedName name="材10311" localSheetId="2">[2]附表5直接工程费单价表!#REF!</definedName>
    <definedName name="材10339" localSheetId="2">[2]附表5直接工程费单价表!#REF!</definedName>
    <definedName name="材10345" localSheetId="2">[2]附表5直接工程费单价表!#REF!</definedName>
    <definedName name="材10360" localSheetId="2">[2]附表5直接工程费单价表!#REF!</definedName>
    <definedName name="材10361" localSheetId="2">[2]附表5直接工程费单价表!#REF!</definedName>
    <definedName name="材10365" localSheetId="2">[2]附表5直接工程费单价表!#REF!</definedName>
    <definedName name="材10366" localSheetId="2">[2]附表5直接工程费单价表!#REF!</definedName>
    <definedName name="材10367" localSheetId="2">[2]附表5直接工程费单价表!#REF!</definedName>
    <definedName name="材10464" localSheetId="2">[2]附表5直接工程费单价表!#REF!</definedName>
    <definedName name="材10465" localSheetId="2">[2]附表5直接工程费单价表!#REF!</definedName>
    <definedName name="材10469" localSheetId="2">[2]附表5直接工程费单价表!#REF!</definedName>
    <definedName name="材10469A" localSheetId="2">[2]附表5直接工程费单价表!#REF!</definedName>
    <definedName name="材10473" localSheetId="2">[2]附表5直接工程费单价表!#REF!</definedName>
    <definedName name="材10474" localSheetId="2">[2]附表5直接工程费单价表!#REF!</definedName>
    <definedName name="材12001" localSheetId="2">[2]附表5直接工程费单价表!#REF!</definedName>
    <definedName name="材12074" localSheetId="2">[2]附表5直接工程费单价表!#REF!</definedName>
    <definedName name="材12075" localSheetId="2">[2]附表5直接工程费单价表!#REF!</definedName>
    <definedName name="材2_19_3" localSheetId="2">[2]附表5直接工程费单价表!#REF!</definedName>
    <definedName name="材2_19_4" localSheetId="2">[2]附表5直接工程费单价表!#REF!</definedName>
    <definedName name="材20484" localSheetId="2">[2]附表5直接工程费单价表!#REF!</definedName>
    <definedName name="材20485" localSheetId="2">[2]附表5直接工程费单价表!#REF!</definedName>
    <definedName name="材20488" localSheetId="2">[2]附表5直接工程费单价表!#REF!</definedName>
    <definedName name="材30001" localSheetId="2">[2]附表5直接工程费单价表!#REF!</definedName>
    <definedName name="材30002" localSheetId="2">[2]附表5直接工程费单价表!#REF!</definedName>
    <definedName name="材30016" localSheetId="2">[2]附表5直接工程费单价表!#REF!</definedName>
    <definedName name="材30019" localSheetId="2">[2]附表5直接工程费单价表!#REF!</definedName>
    <definedName name="材30020" localSheetId="2">[2]附表5直接工程费单价表!#REF!</definedName>
    <definedName name="材30021" localSheetId="2">[2]附表5直接工程费单价表!#REF!</definedName>
    <definedName name="材30022" localSheetId="2">[2]附表5直接工程费单价表!#REF!</definedName>
    <definedName name="材30023" localSheetId="2">[2]附表5直接工程费单价表!#REF!</definedName>
    <definedName name="材30024" localSheetId="2">[2]附表5直接工程费单价表!#REF!</definedName>
    <definedName name="材30025" localSheetId="2">[2]附表5直接工程费单价表!#REF!</definedName>
    <definedName name="材30027" localSheetId="2">[2]附表5直接工程费单价表!#REF!</definedName>
    <definedName name="材30028" localSheetId="2">[22]附表4直接工程费单价表!#REF!</definedName>
    <definedName name="材30038" localSheetId="2">[2]附表5直接工程费单价表!#REF!</definedName>
    <definedName name="材30048" localSheetId="2">[2]附表5直接工程费单价表!#REF!</definedName>
    <definedName name="材30048、30051" localSheetId="2">[2]附表5直接工程费单价表!#REF!</definedName>
    <definedName name="材30049" localSheetId="2">[2]附表5直接工程费单价表!#REF!</definedName>
    <definedName name="材30064" localSheetId="2">[22]附表4直接工程费单价表!#REF!</definedName>
    <definedName name="材30067" localSheetId="2">[22]附表4直接工程费单价表!#REF!</definedName>
    <definedName name="材40004" localSheetId="2">[22]附表4直接工程费单价表!#REF!</definedName>
    <definedName name="材40006b" localSheetId="2">[22]附表4直接工程费单价表!#REF!</definedName>
    <definedName name="材40006细石" localSheetId="2">[22]附表4直接工程费单价表!#REF!</definedName>
    <definedName name="材40030" localSheetId="2">[22]附表4直接工程费单价表!#REF!</definedName>
    <definedName name="材40031" localSheetId="2">[2]附表5直接工程费单价表!#REF!</definedName>
    <definedName name="材4003115" localSheetId="2">[22]附表4直接工程费单价表!#REF!</definedName>
    <definedName name="材40041b" localSheetId="2">[22]附表4直接工程费单价表!#REF!</definedName>
    <definedName name="材40056" localSheetId="2">[22]附表4直接工程费单价表!#REF!</definedName>
    <definedName name="材40058" localSheetId="2">[2]附表5直接工程费单价表!#REF!</definedName>
    <definedName name="材40058A" localSheetId="2">[2]附表5直接工程费单价表!#REF!</definedName>
    <definedName name="材40061" localSheetId="2">[2]附表5直接工程费单价表!#REF!</definedName>
    <definedName name="材40062" localSheetId="2">[2]附表5直接工程费单价表!#REF!</definedName>
    <definedName name="材40063" localSheetId="2">[22]附表4直接工程费单价表!#REF!</definedName>
    <definedName name="材40064" localSheetId="2">[22]附表4直接工程费单价表!#REF!</definedName>
    <definedName name="材40067" localSheetId="2">[2]附表5直接工程费单价表!#REF!</definedName>
    <definedName name="材40067A" localSheetId="2">[2]附表5直接工程费单价表!#REF!</definedName>
    <definedName name="材40068" localSheetId="2">[2]附表5直接工程费单价表!#REF!</definedName>
    <definedName name="材40069" localSheetId="2">[2]附表5直接工程费单价表!#REF!</definedName>
    <definedName name="材40070" localSheetId="2">[2]附表5直接工程费单价表!#REF!</definedName>
    <definedName name="材40072" localSheetId="2">[2]附表5直接工程费单价表!#REF!</definedName>
    <definedName name="材40073" localSheetId="2">[22]附表4直接工程费单价表!#REF!</definedName>
    <definedName name="材40074" localSheetId="2">[2]附表5直接工程费单价表!#REF!</definedName>
    <definedName name="材40075" localSheetId="2">[2]附表5直接工程费单价表!#REF!</definedName>
    <definedName name="材40076" localSheetId="2">[2]附表5直接工程费单价表!#REF!</definedName>
    <definedName name="材4007620" localSheetId="2">[22]附表4直接工程费单价表!#REF!</definedName>
    <definedName name="材40077" localSheetId="2">[22]附表4直接工程费单价表!#REF!</definedName>
    <definedName name="材40079" localSheetId="2">[22]附表4直接工程费单价表!#REF!</definedName>
    <definedName name="材40090" localSheetId="2">[2]附表5直接工程费单价表!#REF!</definedName>
    <definedName name="材40096" localSheetId="2">[2]附表5直接工程费单价表!#REF!</definedName>
    <definedName name="材40101" localSheetId="2">[2]附表5直接工程费单价表!#REF!</definedName>
    <definedName name="材40101A" localSheetId="2">[2]附表5直接工程费单价表!#REF!</definedName>
    <definedName name="材40101B" localSheetId="2">[2]附表5直接工程费单价表!#REF!</definedName>
    <definedName name="材40109" localSheetId="2">[2]附表5直接工程费单价表!#REF!</definedName>
    <definedName name="材40110" localSheetId="2">[2]附表5直接工程费单价表!#REF!</definedName>
    <definedName name="材40111" localSheetId="2">[2]附表5直接工程费单价表!#REF!</definedName>
    <definedName name="材40112" localSheetId="2">[2]附表5直接工程费单价表!#REF!</definedName>
    <definedName name="材40113" localSheetId="2">[2]附表5直接工程费单价表!#REF!</definedName>
    <definedName name="材40114" localSheetId="2">[2]附表5直接工程费单价表!#REF!</definedName>
    <definedName name="材40115" localSheetId="2">[22]附表4直接工程费单价表!#REF!</definedName>
    <definedName name="材40116" localSheetId="2">[22]附表4直接工程费单价表!#REF!</definedName>
    <definedName name="材40117" localSheetId="2">[2]附表5直接工程费单价表!#REF!</definedName>
    <definedName name="材40118" localSheetId="2">[2]附表5直接工程费单价表!#REF!</definedName>
    <definedName name="材40120" localSheetId="2">[2]附表5直接工程费单价表!#REF!</definedName>
    <definedName name="材40124" localSheetId="2">[2]附表5直接工程费单价表!#REF!</definedName>
    <definedName name="材40125" localSheetId="2">[2]附表5直接工程费单价表!#REF!</definedName>
    <definedName name="材40133" localSheetId="2">[22]附表4直接工程费单价表!#REF!</definedName>
    <definedName name="材40134" localSheetId="2">[2]附表5直接工程费单价表!#REF!</definedName>
    <definedName name="材40143" localSheetId="2">[2]附表5直接工程费单价表!#REF!</definedName>
    <definedName name="材40203" localSheetId="2">[22]附表4直接工程费单价表!#REF!</definedName>
    <definedName name="材40210" localSheetId="2">[22]附表4直接工程费单价表!#REF!</definedName>
    <definedName name="材40214苯" localSheetId="2">[22]附表4直接工程费单价表!#REF!</definedName>
    <definedName name="材40224" localSheetId="2">[2]附表5直接工程费单价表!#REF!</definedName>
    <definedName name="材40260" localSheetId="2">[2]附表5直接工程费单价表!#REF!</definedName>
    <definedName name="材40263" localSheetId="2">[2]附表5直接工程费单价表!#REF!</definedName>
    <definedName name="材40271" localSheetId="2">[2]附表5直接工程费单价表!#REF!</definedName>
    <definedName name="材40286" localSheetId="2">[2]附表5直接工程费单价表!#REF!</definedName>
    <definedName name="材40287" localSheetId="2">[2]附表5直接工程费单价表!#REF!</definedName>
    <definedName name="材40288" localSheetId="2">[2]附表5直接工程费单价表!#REF!</definedName>
    <definedName name="材40289" localSheetId="2">[2]附表5直接工程费单价表!#REF!</definedName>
    <definedName name="材40289A" localSheetId="2">[2]附表5直接工程费单价表!#REF!</definedName>
    <definedName name="材40306" localSheetId="2">[2]附表5直接工程费单价表!#REF!</definedName>
    <definedName name="材40306A" localSheetId="2">[2]附表5直接工程费单价表!#REF!</definedName>
    <definedName name="材40306B" localSheetId="2">[2]附表5直接工程费单价表!#REF!</definedName>
    <definedName name="材50003" localSheetId="2">[2]附表5直接工程费单价表!#REF!</definedName>
    <definedName name="材50004" localSheetId="2">[2]附表5直接工程费单价表!#REF!</definedName>
    <definedName name="材50005" localSheetId="2">[2]附表5直接工程费单价表!#REF!</definedName>
    <definedName name="材50006" localSheetId="2">[2]附表5直接工程费单价表!#REF!</definedName>
    <definedName name="材50045" localSheetId="2">[2]附表5直接工程费单价表!#REF!</definedName>
    <definedName name="材50046" localSheetId="2">[2]附表5直接工程费单价表!#REF!</definedName>
    <definedName name="材50049" localSheetId="2">[2]附表5直接工程费单价表!#REF!</definedName>
    <definedName name="材50050" localSheetId="2">[2]附表5直接工程费单价表!#REF!</definedName>
    <definedName name="材50064" localSheetId="2">[22]附表4直接工程费单价表!#REF!</definedName>
    <definedName name="材50067" localSheetId="2">[22]附表4直接工程费单价表!#REF!</definedName>
    <definedName name="材70007" localSheetId="2">[22]附表4直接工程费单价表!#REF!</definedName>
    <definedName name="材70013" localSheetId="2">[22]附表4直接工程费单价表!#REF!</definedName>
    <definedName name="材70014" localSheetId="2">[22]附表4直接工程费单价表!#REF!</definedName>
    <definedName name="材70070" localSheetId="2">[22]附表4直接工程费单价表!#REF!</definedName>
    <definedName name="材70105" localSheetId="2">[22]附表4直接工程费单价表!#REF!</definedName>
    <definedName name="材70106" localSheetId="2">[22]附表4直接工程费单价表!#REF!</definedName>
    <definedName name="材70125" localSheetId="2">[22]附表4直接工程费单价表!#REF!</definedName>
    <definedName name="材70194" localSheetId="2">[2]附表5直接工程费单价表!#REF!</definedName>
    <definedName name="材70195" localSheetId="2">[2]附表5直接工程费单价表!#REF!</definedName>
    <definedName name="材70196" localSheetId="2">[2]附表5直接工程费单价表!#REF!</definedName>
    <definedName name="材80023加8002410" localSheetId="2">[22]附表4直接工程费单价表!#REF!</definedName>
    <definedName name="材80033" localSheetId="2">[22]附表4直接工程费单价表!#REF!</definedName>
    <definedName name="材80034" localSheetId="2">[22]附表4直接工程费单价表!#REF!</definedName>
    <definedName name="材90013" localSheetId="2">[22]附表4直接工程费单价表!#REF!</definedName>
    <definedName name="材90014" localSheetId="2">[2]附表5直接工程费单价表!#REF!</definedName>
    <definedName name="材90017" localSheetId="2">[2]附表5直接工程费单价表!#REF!</definedName>
    <definedName name="材90017A" localSheetId="2">[2]附表5直接工程费单价表!#REF!</definedName>
    <definedName name="材90085" localSheetId="2">[2]附表5直接工程费单价表!#REF!</definedName>
    <definedName name="材90086" localSheetId="2">[2]附表5直接工程费单价表!#REF!</definedName>
    <definedName name="材90087" localSheetId="2">[2]附表5直接工程费单价表!#REF!</definedName>
    <definedName name="材90087A" localSheetId="2">[2]附表5直接工程费单价表!#REF!</definedName>
    <definedName name="材90136" localSheetId="2">[2]附表5直接工程费单价表!#REF!</definedName>
    <definedName name="材90147" localSheetId="2">[2]附表5直接工程费单价表!#REF!</definedName>
    <definedName name="材90189" localSheetId="2">[2]附表5直接工程费单价表!#REF!</definedName>
    <definedName name="材补1" localSheetId="2">[2]附表5直接工程费单价表!#REF!</definedName>
    <definedName name="材补1A" localSheetId="2">[2]附表5直接工程费单价表!#REF!</definedName>
    <definedName name="材补2" localSheetId="2">[2]附表5直接工程费单价表!#REF!</definedName>
    <definedName name="材补3" localSheetId="2">[2]附表5直接工程费单价表!#REF!</definedName>
    <definedName name="材补4" localSheetId="2">[2]附表5直接工程费单价表!#REF!</definedName>
    <definedName name="材补5" localSheetId="2">[2]附表5直接工程费单价表!#REF!</definedName>
    <definedName name="材参60432" localSheetId="2">[2]附表5直接工程费单价表!#REF!</definedName>
    <definedName name="材建11_25换" localSheetId="2">[2]附表5直接工程费单价表!#REF!</definedName>
    <definedName name="材建4_10换" localSheetId="2">[2]附表5直接工程费单价表!#REF!</definedName>
    <definedName name="材井" localSheetId="2">#REF!</definedName>
    <definedName name="材料差价" localSheetId="2">'[43]#REF'!$C$2</definedName>
    <definedName name="槽钢" localSheetId="2">[22]附表2材料价格计算表!#REF!</definedName>
    <definedName name="草" localSheetId="2">#REF!</definedName>
    <definedName name="插入式振捣器2.2kw" localSheetId="2">#REF!</definedName>
    <definedName name="插入式振动器1.1kw" localSheetId="2">[2]附表3机械台班!#REF!</definedName>
    <definedName name="插入式振动器1.5kw" localSheetId="2">[2]附表3机械台班!#REF!</definedName>
    <definedName name="插座φ33" localSheetId="2">[2]附表2材料价格表!#REF!</definedName>
    <definedName name="拆迁补偿费" localSheetId="2">#REF!</definedName>
    <definedName name="柴油" localSheetId="2">#REF!</definedName>
    <definedName name="铲运机2.75m3" localSheetId="2">[2]附表3机械台班!#REF!</definedName>
    <definedName name="承插式三通" localSheetId="2">[5]附表2!#REF!</definedName>
    <definedName name="冲击钻机CZ_22型" localSheetId="2">[2]附表3机械台班!#REF!</definedName>
    <definedName name="瓷横担_S210" localSheetId="2">[2]附表2材料价格表!#REF!</definedName>
    <definedName name="瓷横担S210" localSheetId="2">[22]附表2材料价格计算表!#REF!</definedName>
    <definedName name="瓷横担S210Z" localSheetId="2">[22]附表2材料价格计算表!#REF!</definedName>
    <definedName name="瓷瓶" localSheetId="2">[22]附表2材料价格计算表!#REF!</definedName>
    <definedName name="刺槐" localSheetId="2">[5]附表2!#REF!</definedName>
    <definedName name="粗砂" localSheetId="2">[2]附表2材料价格表!#REF!</definedName>
    <definedName name="大大大" localSheetId="2" hidden="1">{"'现金流量表（全部投资）'!$B$4:$P$23"}</definedName>
    <definedName name="单" localSheetId="2">'[35]#REF'!$E$2</definedName>
    <definedName name="单10245c" localSheetId="2">[42]附表4工程费单价表!#REF!</definedName>
    <definedName name="单承PVC塑管φ110×3.2×9000" localSheetId="2">[2]附表2材料价格表!#REF!</definedName>
    <definedName name="单承PVC塑管φ125×3.7×9000" localSheetId="2">[2]附表2材料价格表!#REF!</definedName>
    <definedName name="单承PVC塑管φ160×4.7×9000" localSheetId="2">[2]附表2材料价格表!#REF!</definedName>
    <definedName name="单承PVC塑管φ200×5.9×10000" localSheetId="2">[2]附表2材料价格表!#REF!</definedName>
    <definedName name="单承PVC塑管φ200×5.9×9000" localSheetId="2">[2]附表2材料价格表!#REF!</definedName>
    <definedName name="单承PVC塑管φ225×6.6×10000" localSheetId="2">[2]附表2材料价格表!#REF!</definedName>
    <definedName name="单承PVC塑管φ250×7.3×10000" localSheetId="2">[2]附表2材料价格表!#REF!</definedName>
    <definedName name="单承PVC塑管φ315×9.2×10000" localSheetId="2">[2]附表2材料价格表!#REF!</definedName>
    <definedName name="单承PVC塑管φ355×10.4×10000" localSheetId="2">[2]附表2材料价格表!#REF!</definedName>
    <definedName name="单承PVC塑管φ400×11.7×10000" localSheetId="2">[2]附表2材料价格表!#REF!</definedName>
    <definedName name="单承PVC塑管φ500×14.6×10000" localSheetId="2">[2]附表2材料价格表!#REF!</definedName>
    <definedName name="单承PVC塑管φ90×2.8×9000" localSheetId="2">[2]附表2材料价格表!#REF!</definedName>
    <definedName name="单价" localSheetId="2">'[47]5'!$F$1</definedName>
    <definedName name="单盘插头" localSheetId="2">[2]附表2材料价格表!#REF!</definedName>
    <definedName name="单盘插头110" localSheetId="2">[2]附表2材料价格表!#REF!</definedName>
    <definedName name="单盘插头φ160" localSheetId="2">[2]附表2材料价格表!#REF!</definedName>
    <definedName name="单盘插头φ200" localSheetId="2">[2]附表2材料价格表!#REF!</definedName>
    <definedName name="单盘插头φ225" localSheetId="2">[2]附表2材料价格表!#REF!</definedName>
    <definedName name="单盘插头φ250" localSheetId="2">[2]附表2材料价格表!#REF!</definedName>
    <definedName name="单盘插头φ315" localSheetId="2">[2]附表2材料价格表!#REF!</definedName>
    <definedName name="单盘插头φ355" localSheetId="2">[2]附表2材料价格表!#REF!</definedName>
    <definedName name="单盘插头φ400" localSheetId="2">[2]附表2材料价格表!#REF!</definedName>
    <definedName name="单盘插头φ500" localSheetId="2">[2]附表2材料价格表!#REF!</definedName>
    <definedName name="单盘铝承头φ76" localSheetId="2">[2]附表2材料价格表!#REF!</definedName>
    <definedName name="单盘三通φ110×80×110" localSheetId="2">[2]附表2材料价格表!#REF!</definedName>
    <definedName name="单盘三通φ125×80×125" localSheetId="2">[2]附表2材料价格表!#REF!</definedName>
    <definedName name="单盘三通φ160×80×160" localSheetId="2">[2]附表2材料价格表!#REF!</definedName>
    <definedName name="单盘三通φ200×80×200" localSheetId="2">[2]附表2材料价格表!#REF!</definedName>
    <definedName name="单位" localSheetId="2">'[35]#REF'!$C$2</definedName>
    <definedName name="挡浸沟涵洞" localSheetId="2">#REF!</definedName>
    <definedName name="导火线" localSheetId="2">#REF!</definedName>
    <definedName name="导线" localSheetId="2">[2]附表2材料价格表!#REF!</definedName>
    <definedName name="导线_BLX_16" localSheetId="2">[2]附表2材料价格表!#REF!</definedName>
    <definedName name="导线_LGJ" localSheetId="2">[2]附表2材料价格表!#REF!</definedName>
    <definedName name="导线BLGJ" localSheetId="2">[22]附表2材料价格计算表!#REF!</definedName>
    <definedName name="导线BLX_16" localSheetId="2">[2]附表2材料价格表!#REF!</definedName>
    <definedName name="导线BLX16" localSheetId="2">[22]附表2材料价格计算表!#REF!</definedName>
    <definedName name="导线L_G_J" localSheetId="2">[2]附表2材料价格表!#REF!</definedName>
    <definedName name="导线LGJ" localSheetId="2">[2]附表2材料价格表!#REF!</definedName>
    <definedName name="导线LGJ_1" localSheetId="2">[2]附表2材料价格表!#REF!</definedName>
    <definedName name="导线LGJ1" localSheetId="2">[2]附表2材料价格表!#REF!</definedName>
    <definedName name="道路工程" localSheetId="2">[39]表3工程施工费表!$I$10</definedName>
    <definedName name="道路影响投资" localSheetId="2">#REF!</definedName>
    <definedName name="的" localSheetId="2">#REF!</definedName>
    <definedName name="滴灌带φ16" localSheetId="2">[2]附表2材料价格表!#REF!</definedName>
    <definedName name="滴头" localSheetId="2">[5]附表2!#REF!</definedName>
    <definedName name="电" localSheetId="2">#REF!</definedName>
    <definedName name="电动葫芦3t" localSheetId="2">[48]附表3机械台班计算表!$K$100</definedName>
    <definedName name="电杆" localSheetId="2">[2]附表2材料价格表!#REF!</definedName>
    <definedName name="电杆_10m" localSheetId="2">[2]附表2材料价格表!#REF!</definedName>
    <definedName name="电焊机25kvA" localSheetId="2">[2]附表3机械台班!#REF!</definedName>
    <definedName name="电焊机30KVA" localSheetId="2">[2]附表3机械台班!#REF!</definedName>
    <definedName name="电焊条" localSheetId="2">#REF!</definedName>
    <definedName name="电焊条结32" localSheetId="2">[22]附表2材料价格计算表!#REF!</definedName>
    <definedName name="电气设备调差系数" localSheetId="2">#REF!</definedName>
    <definedName name="电石" localSheetId="2">#REF!</definedName>
    <definedName name="跌落开关RW11_200_10" localSheetId="2">[2]附表2材料价格表!#REF!</definedName>
    <definedName name="定额编号_1213" localSheetId="2">[49]新定额单价!#REF!</definedName>
    <definedName name="定额编号_2154" localSheetId="2">[49]新定额单价!#REF!</definedName>
    <definedName name="定额编号_3007" localSheetId="2">#REF!</definedName>
    <definedName name="定额编号_4067" localSheetId="2">#REF!</definedName>
    <definedName name="定额编号_4069" localSheetId="2">#REF!</definedName>
    <definedName name="定额编号_6091" localSheetId="2">#REF!</definedName>
    <definedName name="定额编号_6093" localSheetId="2">#REF!</definedName>
    <definedName name="定额编号_8020" localSheetId="2">#REF!</definedName>
    <definedName name="定额编号_8243" localSheetId="2">#REF!</definedName>
    <definedName name="堵头φ76" localSheetId="2">[2]附表2材料价格表!#REF!</definedName>
    <definedName name="镀锌扁钢" localSheetId="2">[22]附表2材料价格计算表!#REF!</definedName>
    <definedName name="镀锌钢管" localSheetId="2">#REF!</definedName>
    <definedName name="镀锌钢绞拉线GJ_50" localSheetId="2">[2]附表2材料价格表!#REF!</definedName>
    <definedName name="镀锌钢绞线GL35" localSheetId="2">[22]附表2材料价格计算表!#REF!</definedName>
    <definedName name="镀锌钢绞线GL50" localSheetId="2">[22]附表2材料价格计算表!#REF!</definedName>
    <definedName name="镀锌铁丝8" localSheetId="2">[2]附表2材料价格表!#REF!</definedName>
    <definedName name="对焊机150型" localSheetId="2">[2]附表3机械台班!#REF!</definedName>
    <definedName name="对焊机电弧150kvA" localSheetId="2">#REF!</definedName>
    <definedName name="镦" localSheetId="2">[51]材料费!$D$6</definedName>
    <definedName name="多" localSheetId="2">#REF!</definedName>
    <definedName name="多眼拉板_60_6_300" localSheetId="2">[2]附表2材料价格表!#REF!</definedName>
    <definedName name="多眼拉板_60_6_350" localSheetId="2">[2]附表2材料价格表!#REF!</definedName>
    <definedName name="二丁脂" localSheetId="2">[2]附表2材料价格表!#REF!</definedName>
    <definedName name="二号公墓沟" localSheetId="2">二号公墓沟</definedName>
    <definedName name="二合抱箍抱1_190" localSheetId="2">[2]附表2材料价格表!#REF!</definedName>
    <definedName name="二合抱箍抱2_200" localSheetId="2">[2]附表2材料价格表!#REF!</definedName>
    <definedName name="阀兰阀体" localSheetId="2">[2]附表2材料价格表!#REF!</definedName>
    <definedName name="阀兰阀体80" localSheetId="2">[2]附表2材料价格表!#REF!</definedName>
    <definedName name="阀门φ120" localSheetId="2">[2]附表2材料价格表!#REF!</definedName>
    <definedName name="阀门φ90" localSheetId="2">[2]附表2材料价格表!#REF!</definedName>
    <definedName name="法兰螺栓" localSheetId="2">[2]附表2材料价格表!#REF!</definedName>
    <definedName name="法兰盘φ120" localSheetId="2">[2]附表2材料价格表!#REF!</definedName>
    <definedName name="法兰盘φ90" localSheetId="2">[2]附表2材料价格表!#REF!</definedName>
    <definedName name="放空管φ150×1500" localSheetId="2">[2]附表2材料价格表!#REF!</definedName>
    <definedName name="风" localSheetId="2">#REF!</definedName>
    <definedName name="风砂水枪" localSheetId="2">#REF!</definedName>
    <definedName name="风水枪" localSheetId="2">[2]附表3机械台班!#REF!</definedName>
    <definedName name="封井泥球" localSheetId="2">[2]附表2材料价格表!#REF!</definedName>
    <definedName name="浮力塞" localSheetId="2">[2]附表2材料价格表!#REF!</definedName>
    <definedName name="复合土工膜" localSheetId="2">[2]附表2材料价格表!#REF!</definedName>
    <definedName name="杆顶帽_帽_11" localSheetId="2">[2]附表2材料价格表!#REF!</definedName>
    <definedName name="杆顶帽_帽_3" localSheetId="2">[2]附表2材料价格表!#REF!</definedName>
    <definedName name="钢板" localSheetId="2">[2]附表2材料价格表!#REF!</definedName>
    <definedName name="钢板4mm" localSheetId="2">[2]附表2材料价格表!#REF!</definedName>
    <definedName name="钢材" localSheetId="2">[2]附表2材料价格表!#REF!</definedName>
    <definedName name="钢垫板" localSheetId="2">[22]附表2材料价格计算表!#REF!</definedName>
    <definedName name="钢管" localSheetId="2">[2]附表2材料价格表!#REF!</definedName>
    <definedName name="钢管200" localSheetId="2">[5]附表2!#REF!</definedName>
    <definedName name="钢管250" localSheetId="2">[5]附表2!#REF!</definedName>
    <definedName name="钢管300" localSheetId="2">[5]附表2!#REF!</definedName>
    <definedName name="钢管φ120" localSheetId="2">[2]附表2材料价格表!#REF!</definedName>
    <definedName name="钢管φ140" localSheetId="2">[2]附表2材料价格表!#REF!</definedName>
    <definedName name="钢管φ160" localSheetId="2">[2]附表2材料价格表!#REF!</definedName>
    <definedName name="钢绞拉线GJ_35" localSheetId="2">[2]附表2材料价格表!#REF!</definedName>
    <definedName name="钢绞线GJ_25" localSheetId="2">[2]附表2材料价格表!#REF!</definedName>
    <definedName name="钢绞线GJ_35" localSheetId="2">[2]附表2材料价格表!#REF!</definedName>
    <definedName name="钢绞线GJ_35kg" localSheetId="2">[2]附表2材料价格表!#REF!</definedName>
    <definedName name="钢筋" localSheetId="2">#REF!</definedName>
    <definedName name="钢筋10以内" localSheetId="2">[2]附表2材料价格表!#REF!</definedName>
    <definedName name="钢筋10以外" localSheetId="2">[2]附表2材料价格表!#REF!</definedName>
    <definedName name="钢筋φ12" localSheetId="2">[2]附表2材料价格表!#REF!</definedName>
    <definedName name="钢筋φ16" localSheetId="2">[2]附表2材料价格表!#REF!</definedName>
    <definedName name="钢筋φ8" localSheetId="2">[2]附表2材料价格表!#REF!</definedName>
    <definedName name="钢筋调直机14kw" localSheetId="2">#REF!</definedName>
    <definedName name="钢筋切断机10kw" localSheetId="2">#REF!</definedName>
    <definedName name="钢筋切断机20kw" localSheetId="2">[2]附表3机械台班!#REF!</definedName>
    <definedName name="钢筋砼C20管" localSheetId="2">[2]附表2材料价格表!#REF!</definedName>
    <definedName name="钢筋砼C20管_DN600" localSheetId="2">[2]附表2材料价格表!#REF!</definedName>
    <definedName name="钢筋砼管C25Φ1000" localSheetId="2">[48]附表2材料价格计算表!$D$43</definedName>
    <definedName name="钢筋砼管C25Φ600" localSheetId="2">[22]附表2材料价格计算表!#REF!</definedName>
    <definedName name="钢筋弯曲机40mm" localSheetId="2">#REF!</definedName>
    <definedName name="钢筋弯曲机φ6_40" localSheetId="2">[2]附表3机械台班!#REF!</definedName>
    <definedName name="钢模板" localSheetId="2">[2]附表2材料价格表!#REF!</definedName>
    <definedName name="钢芯铝绞线LGJ_50_8" localSheetId="2">[2]附表2材料价格表!#REF!</definedName>
    <definedName name="给水栓" localSheetId="2">[2]附表2材料价格表!#REF!</definedName>
    <definedName name="给水栓三通Dg160×60" localSheetId="2">[2]附表2材料价格表!#REF!</definedName>
    <definedName name="给水栓三通Dg180×60" localSheetId="2">[2]附表2材料价格表!#REF!</definedName>
    <definedName name="给水栓三通Dg90×60" localSheetId="2">[2]附表2材料价格表!#REF!</definedName>
    <definedName name="工" localSheetId="2">#REF!</definedName>
    <definedName name="工100002" localSheetId="2">[5]附表4单价!#REF!</definedName>
    <definedName name="工10017" localSheetId="2">[22]附表4直接工程费单价表!#REF!</definedName>
    <definedName name="工10020" localSheetId="2">[22]附表4直接工程费单价表!$F$15</definedName>
    <definedName name="工10029" localSheetId="2">[22]附表4直接工程费单价表!$F$29</definedName>
    <definedName name="工10042" localSheetId="2">[22]附表4直接工程费单价表!#REF!</definedName>
    <definedName name="工10043" localSheetId="2">[22]附表4直接工程费单价表!#REF!</definedName>
    <definedName name="工10203" localSheetId="2">[22]附表4直接工程费单价表!$F$46</definedName>
    <definedName name="工10269" localSheetId="2">[22]附表4直接工程费单价表!#REF!</definedName>
    <definedName name="工10302" localSheetId="2">[5]附表4单价!$F$110</definedName>
    <definedName name="工10305" localSheetId="2">[5]附表4单价!$F$144</definedName>
    <definedName name="工10333" localSheetId="2">[22]附表4直接工程费单价表!#REF!</definedName>
    <definedName name="工10334" localSheetId="2">[22]附表4直接工程费单价表!$F$63</definedName>
    <definedName name="工10344" localSheetId="2">[22]附表4直接工程费单价表!#REF!</definedName>
    <definedName name="工10345" localSheetId="2">[22]附表4直接工程费单价表!$F$83</definedName>
    <definedName name="工10364" localSheetId="2">[5]附表4单价!$F$256</definedName>
    <definedName name="工30003" localSheetId="2">[22]附表4直接工程费单价表!$F$100</definedName>
    <definedName name="工30017" localSheetId="2">[22]附表4直接工程费单价表!$F$118</definedName>
    <definedName name="工30018" localSheetId="2">[22]附表4直接工程费单价表!$F$136</definedName>
    <definedName name="工30019" localSheetId="2">[22]附表4直接工程费单价表!$F$154</definedName>
    <definedName name="工30019b" localSheetId="2">[22]附表4直接工程费单价表!$F$172</definedName>
    <definedName name="工30020" localSheetId="2">[22]附表4直接工程费单价表!$F$190</definedName>
    <definedName name="工30021" localSheetId="2">[22]附表4直接工程费单价表!$F$208</definedName>
    <definedName name="工30021b" localSheetId="2">[22]附表4直接工程费单价表!$F$226</definedName>
    <definedName name="工30028" localSheetId="2">[22]附表4直接工程费单价表!#REF!</definedName>
    <definedName name="工30058" localSheetId="2">[22]附表4直接工程费单价表!$F$244</definedName>
    <definedName name="工30064" localSheetId="2">[22]附表4直接工程费单价表!#REF!</definedName>
    <definedName name="工30065" localSheetId="2">[22]附表4直接工程费单价表!$F$261</definedName>
    <definedName name="工30066" localSheetId="2">[22]附表4直接工程费单价表!$F$278</definedName>
    <definedName name="工40004" localSheetId="2">[22]附表4直接工程费单价表!#REF!</definedName>
    <definedName name="工40006" localSheetId="2">[22]附表4直接工程费单价表!$F$311</definedName>
    <definedName name="工40006b" localSheetId="2">[22]附表4直接工程费单价表!#REF!</definedName>
    <definedName name="工40006d" localSheetId="2">[5]附表4单价!$F$492</definedName>
    <definedName name="工40006细石" localSheetId="2">[22]附表4直接工程费单价表!#REF!</definedName>
    <definedName name="工40023b" localSheetId="2">[5]附表4单价!$F$607</definedName>
    <definedName name="工40030" localSheetId="2">[22]附表4直接工程费单价表!#REF!</definedName>
    <definedName name="工40031a" localSheetId="2">[22]附表4直接工程费单价表!#REF!</definedName>
    <definedName name="工40041a" localSheetId="2">[22]附表4直接工程费单价表!$F$408</definedName>
    <definedName name="工40041b" localSheetId="2">[22]附表4直接工程费单价表!#REF!</definedName>
    <definedName name="工40056" localSheetId="2">[22]附表4直接工程费单价表!#REF!</definedName>
    <definedName name="工40056a" localSheetId="2">[5]附表4单价!#REF!</definedName>
    <definedName name="工40066" localSheetId="2">[5]附表4单价!$F$776</definedName>
    <definedName name="工40073" localSheetId="2">[22]附表4直接工程费单价表!#REF!</definedName>
    <definedName name="工40076" localSheetId="2">[22]附表4直接工程费单价表!#REF!</definedName>
    <definedName name="工40076d" localSheetId="2">[5]附表4单价!$F$842</definedName>
    <definedName name="工40077" localSheetId="2">[22]附表4直接工程费单价表!#REF!</definedName>
    <definedName name="工40079" localSheetId="2">[22]附表4直接工程费单价表!$F$565</definedName>
    <definedName name="工40115" localSheetId="2">[5]附表4单价!$F$989</definedName>
    <definedName name="工40116" localSheetId="2">[22]附表4直接工程费单价表!$F$629</definedName>
    <definedName name="工40123" localSheetId="2">[5]附表4单价!$F$1012</definedName>
    <definedName name="工40124" localSheetId="2">[5]附表4单价!$F$1040</definedName>
    <definedName name="工40136" localSheetId="2">[5]附表4单价!$F$1096</definedName>
    <definedName name="工40139" localSheetId="2">[5]附表4单价!$F$1129</definedName>
    <definedName name="工40159" localSheetId="2">[5]附表4单价!$F$1174</definedName>
    <definedName name="工40172" localSheetId="2">[5]附表4单价!#REF!</definedName>
    <definedName name="工40190" localSheetId="2">[22]附表4直接工程费单价表!$F$816</definedName>
    <definedName name="工40192" localSheetId="2">[22]附表4直接工程费单价表!#REF!</definedName>
    <definedName name="工40199" localSheetId="2">[5]附表4单价!#REF!</definedName>
    <definedName name="工40203" localSheetId="2">[22]附表4直接工程费单价表!#REF!</definedName>
    <definedName name="工40211" localSheetId="2">[22]附表4直接工程费单价表!$F$853</definedName>
    <definedName name="工40211补" localSheetId="2">[5]附表4单价!#REF!</definedName>
    <definedName name="工40215" localSheetId="2">[22]附表4直接工程费单价表!$F$900</definedName>
    <definedName name="工40215补" localSheetId="2">[5]附表4单价!$F$1222</definedName>
    <definedName name="工40216" localSheetId="2">[5]附表4单价!$F$2138</definedName>
    <definedName name="工40218" localSheetId="2">[5]附表4单价!$F$2192</definedName>
    <definedName name="工40220" localSheetId="2">[5]附表4单价!$F$2220</definedName>
    <definedName name="工40226" localSheetId="2">[5]附表4单价!$F$2240</definedName>
    <definedName name="工40231" localSheetId="2">[5]附表4单价!$F$2291</definedName>
    <definedName name="工40233" localSheetId="2">[5]附表4单价!$F$2337</definedName>
    <definedName name="工40235" localSheetId="2">[5]附表4单价!$F$2360</definedName>
    <definedName name="工50060" localSheetId="2">[5]附表4单价!#REF!</definedName>
    <definedName name="工50061" localSheetId="2">[5]附表4单价!#REF!</definedName>
    <definedName name="工50062" localSheetId="2">[5]附表4单价!#REF!</definedName>
    <definedName name="工50064" localSheetId="2">[22]附表4直接工程费单价表!#REF!</definedName>
    <definedName name="工50067" localSheetId="2">[22]附表4直接工程费单价表!#REF!</definedName>
    <definedName name="工50079改1" localSheetId="2">[5]附表4单价!#REF!</definedName>
    <definedName name="工50079改2" localSheetId="2">[5]附表4单价!#REF!</definedName>
    <definedName name="工50079改3" localSheetId="2">[5]附表4单价!#REF!</definedName>
    <definedName name="工50079改4" localSheetId="2">[5]附表4单价!#REF!</definedName>
    <definedName name="工50079改5" localSheetId="2">[5]附表4单价!#REF!</definedName>
    <definedName name="工50079改6" localSheetId="2">[5]附表4单价!#REF!</definedName>
    <definedName name="工50079改7" localSheetId="2">[5]附表4单价!#REF!</definedName>
    <definedName name="工50079改8" localSheetId="2">[5]附表4单价!#REF!</definedName>
    <definedName name="工50079改9" localSheetId="2">[5]附表4单价!#REF!</definedName>
    <definedName name="工50110a" localSheetId="2">[5]附表4单价!#REF!</definedName>
    <definedName name="工50111" localSheetId="2">[22]附表4直接工程费单价表!$F$952</definedName>
    <definedName name="工50112" localSheetId="2">[5]附表4单价!#REF!</definedName>
    <definedName name="工50113" localSheetId="2">[5]附表4单价!#REF!</definedName>
    <definedName name="工70001" localSheetId="2">[22]附表4直接工程费单价表!$F$1031</definedName>
    <definedName name="工70007" localSheetId="2">[22]附表4直接工程费单价表!#REF!</definedName>
    <definedName name="工70014" localSheetId="2">[22]附表4直接工程费单价表!#REF!</definedName>
    <definedName name="工70046" localSheetId="2">[5]附表4单价!#REF!</definedName>
    <definedName name="工70048" localSheetId="2">[5]附表4单价!#REF!</definedName>
    <definedName name="工80014a" localSheetId="2">[5]附表4单价!#REF!</definedName>
    <definedName name="工80014b" localSheetId="2">[5]附表4单价!#REF!</definedName>
    <definedName name="工80015" localSheetId="2">[22]附表4直接工程费单价表!#REF!</definedName>
    <definedName name="工80015加80016" localSheetId="2">[22]附表4直接工程费单价表!#REF!</definedName>
    <definedName name="工80015加800166" localSheetId="2">[22]附表4直接工程费单价表!$F$1067</definedName>
    <definedName name="工80015减80016" localSheetId="2">[22]附表4直接工程费单价表!#REF!</definedName>
    <definedName name="工80023" localSheetId="2">[22]附表4直接工程费单价表!$F$1089</definedName>
    <definedName name="工80023a" localSheetId="2">[5]附表4单价!$F$1336</definedName>
    <definedName name="工90001" localSheetId="2">[22]附表4直接工程费单价表!$F$1107</definedName>
    <definedName name="工90001a" localSheetId="2">[5]附表4单价!#REF!</definedName>
    <definedName name="工90001b" localSheetId="2">[22]附表4直接工程费单价表!$F$1125</definedName>
    <definedName name="工90001c" localSheetId="2">[22]附表4直接工程费单价表!#REF!</definedName>
    <definedName name="工90013" localSheetId="2">[22]附表4直接工程费单价表!#REF!</definedName>
    <definedName name="工9001c" localSheetId="2">[22]附表4直接工程费单价表!#REF!</definedName>
    <definedName name="工程监理费" localSheetId="2">'[55]表5-2监理费'!$E$14</definedName>
    <definedName name="工程胶" localSheetId="2">[2]附表2材料价格表!#REF!</definedName>
    <definedName name="工程量调整系数" localSheetId="2">#REF!</definedName>
    <definedName name="工程量清单" localSheetId="2">#REF!</definedName>
    <definedName name="工程施工费" localSheetId="2">#REF!</definedName>
    <definedName name="工土地平整" localSheetId="2">[22]表3工程施工费用!#REF!</definedName>
    <definedName name="沟槽石方开挖_______________工程" localSheetId="2">[49]新定额单价!#REF!</definedName>
    <definedName name="关键" localSheetId="2">#REF!</definedName>
    <definedName name="管材" localSheetId="2" hidden="1">{"'现金流量表（全部投资）'!$B$4:$P$23"}</definedName>
    <definedName name="管件" localSheetId="2">[22]附表2材料价格计算表!#REF!</definedName>
    <definedName name="管件φ120" localSheetId="2">[2]附表2材料价格表!#REF!</definedName>
    <definedName name="管件φ90" localSheetId="2">[2]附表2材料价格表!#REF!</definedName>
    <definedName name="灌排工程" localSheetId="2">#REF!</definedName>
    <definedName name="灌渠影响投资" localSheetId="2">#REF!</definedName>
    <definedName name="光轮压路机12_15t" localSheetId="2">[2]附表3机械台班!#REF!</definedName>
    <definedName name="光轮压路机6_8t" localSheetId="2">[2]附表3机械台班!#REF!</definedName>
    <definedName name="光轮压路机8_10t" localSheetId="2">[2]附表3机械台班!#REF!</definedName>
    <definedName name="国槐" localSheetId="2">[22]附表2材料价格计算表!#REF!</definedName>
    <definedName name="合计" localSheetId="2">'[35]#REF'!$G$2</definedName>
    <definedName name="合金钻头" localSheetId="2">#REF!</definedName>
    <definedName name="黑龙沟涵洞_含60米渠道" localSheetId="2">#REF!</definedName>
    <definedName name="环氧树脂" localSheetId="2">[2]附表2材料价格表!#REF!</definedName>
    <definedName name="黄油" localSheetId="2">[46]材价汇!$D$37</definedName>
    <definedName name="灰浆搅拌机" localSheetId="2">[2]附表3机械台班!#REF!</definedName>
    <definedName name="恢复认得" localSheetId="2">#REF!,#REF!</definedName>
    <definedName name="汇总" localSheetId="2">#REF!</definedName>
    <definedName name="汇总表" localSheetId="2">#REF!</definedName>
    <definedName name="混凝土拌制" localSheetId="2">[56]单位估价!#REF!</definedName>
    <definedName name="混凝土拌制1" localSheetId="2">[57]单位估价!#REF!</definedName>
    <definedName name="混凝土泵" localSheetId="2">[2]附表3机械台班!#REF!</definedName>
    <definedName name="混凝土垂直运输" localSheetId="2">[58]单价分析表!$F$336</definedName>
    <definedName name="混凝土底盘" localSheetId="2">[2]附表2材料价格表!#REF!</definedName>
    <definedName name="混凝土底盘800×800×800" localSheetId="2">[2]附表2材料价格表!#REF!</definedName>
    <definedName name="混凝土底盘800800180" localSheetId="2">[22]附表2材料价格计算表!#REF!</definedName>
    <definedName name="混凝土拉盘LP6" localSheetId="2">[22]附表2材料价格计算表!#REF!</definedName>
    <definedName name="混凝土拉线盘LP8" localSheetId="2">[22]附表2材料价格计算表!#REF!</definedName>
    <definedName name="混凝土水平运输" localSheetId="2">[56]单位估价!#REF!</definedName>
    <definedName name="混凝土运输" localSheetId="2">[2]附表5直接工程费单价表!#REF!</definedName>
    <definedName name="混凝土柱" localSheetId="2">[2]附表2材料价格表!#REF!</definedName>
    <definedName name="机" localSheetId="2">[2]附表5直接工程费单价表!#REF!</definedName>
    <definedName name="机1_23_1" localSheetId="2">[2]附表5直接工程费单价表!#REF!</definedName>
    <definedName name="机100017" localSheetId="2">[22]附表4直接工程费单价表!#REF!</definedName>
    <definedName name="机100023" localSheetId="2">[22]附表4直接工程费单价表!#REF!</definedName>
    <definedName name="机100049" localSheetId="2">[22]附表4直接工程费单价表!#REF!</definedName>
    <definedName name="机10043" localSheetId="2">[22]附表4直接工程费单价表!#REF!</definedName>
    <definedName name="机10204" localSheetId="2">[2]附表5直接工程费单价表!#REF!</definedName>
    <definedName name="机10269" localSheetId="2">[2]附表5直接工程费单价表!#REF!</definedName>
    <definedName name="机10270" localSheetId="2">[2]附表5直接工程费单价表!#REF!</definedName>
    <definedName name="机10271" localSheetId="2">[2]附表5直接工程费单价表!#REF!</definedName>
    <definedName name="机10272" localSheetId="2">[2]附表5直接工程费单价表!#REF!</definedName>
    <definedName name="机10273" localSheetId="2">[2]附表5直接工程费单价表!#REF!</definedName>
    <definedName name="机10275" localSheetId="2">[2]附表5直接工程费单价表!#REF!</definedName>
    <definedName name="机10277" localSheetId="2">[2]附表5直接工程费单价表!#REF!</definedName>
    <definedName name="机10278" localSheetId="2">[2]附表5直接工程费单价表!#REF!</definedName>
    <definedName name="机10279" localSheetId="2">[2]附表5直接工程费单价表!#REF!</definedName>
    <definedName name="机10279A" localSheetId="2">[2]附表5直接工程费单价表!#REF!</definedName>
    <definedName name="机10280" localSheetId="2">[2]附表5直接工程费单价表!#REF!</definedName>
    <definedName name="机10280A" localSheetId="2">[2]附表5直接工程费单价表!#REF!</definedName>
    <definedName name="机10281" localSheetId="2">[2]附表5直接工程费单价表!#REF!</definedName>
    <definedName name="机10281A" localSheetId="2">[2]附表5直接工程费单价表!#REF!</definedName>
    <definedName name="机10282" localSheetId="2">[2]附表5直接工程费单价表!#REF!</definedName>
    <definedName name="机10282A" localSheetId="2">[2]附表5直接工程费单价表!#REF!</definedName>
    <definedName name="机10283" localSheetId="2">[2]附表5直接工程费单价表!#REF!</definedName>
    <definedName name="机10283A" localSheetId="2">[2]附表5直接工程费单价表!#REF!</definedName>
    <definedName name="机10306" localSheetId="2">[22]附表4直接工程费单价表!#REF!</definedName>
    <definedName name="机10309" localSheetId="2">[2]附表5直接工程费单价表!#REF!</definedName>
    <definedName name="机10310" localSheetId="2">[2]附表5直接工程费单价表!#REF!</definedName>
    <definedName name="机10311" localSheetId="2">[2]附表5直接工程费单价表!#REF!</definedName>
    <definedName name="机10332" localSheetId="2">[22]附表4直接工程费单价表!#REF!</definedName>
    <definedName name="机10333" localSheetId="2">[22]附表4直接工程费单价表!#REF!</definedName>
    <definedName name="机10334" localSheetId="2">[2]附表5直接工程费单价表!#REF!</definedName>
    <definedName name="机10339" localSheetId="2">[2]附表5直接工程费单价表!#REF!</definedName>
    <definedName name="机10344" localSheetId="2">[22]附表4直接工程费单价表!#REF!</definedName>
    <definedName name="机10345" localSheetId="2">[22]附表4直接工程费单价表!#REF!</definedName>
    <definedName name="机10360" localSheetId="2">[2]附表5直接工程费单价表!#REF!</definedName>
    <definedName name="机10361" localSheetId="2">[2]附表5直接工程费单价表!#REF!</definedName>
    <definedName name="机10365" localSheetId="2">[2]附表5直接工程费单价表!#REF!</definedName>
    <definedName name="机10366" localSheetId="2">[2]附表5直接工程费单价表!#REF!</definedName>
    <definedName name="机10367" localSheetId="2">[2]附表5直接工程费单价表!#REF!</definedName>
    <definedName name="机10465" localSheetId="2">[2]附表5直接工程费单价表!#REF!</definedName>
    <definedName name="机10469" localSheetId="2">[2]附表5直接工程费单价表!#REF!</definedName>
    <definedName name="机10469A" localSheetId="2">[2]附表5直接工程费单价表!#REF!</definedName>
    <definedName name="机10473" localSheetId="2">[2]附表5直接工程费单价表!#REF!</definedName>
    <definedName name="机10474" localSheetId="2">[2]附表5直接工程费单价表!#REF!</definedName>
    <definedName name="机12001" localSheetId="2">[2]附表5直接工程费单价表!#REF!</definedName>
    <definedName name="机12074" localSheetId="2">[2]附表5直接工程费单价表!#REF!</definedName>
    <definedName name="机12075" localSheetId="2">[2]附表5直接工程费单价表!#REF!</definedName>
    <definedName name="机2_19_3" localSheetId="2">[2]附表5直接工程费单价表!#REF!</definedName>
    <definedName name="机2_19_4" localSheetId="2">[2]附表5直接工程费单价表!#REF!</definedName>
    <definedName name="机20484" localSheetId="2">[2]附表5直接工程费单价表!#REF!</definedName>
    <definedName name="机20485" localSheetId="2">[2]附表5直接工程费单价表!#REF!</definedName>
    <definedName name="机20488" localSheetId="2">[2]附表5直接工程费单价表!#REF!</definedName>
    <definedName name="机30016" localSheetId="2">[2]附表5直接工程费单价表!#REF!</definedName>
    <definedName name="机30019" localSheetId="2">[2]附表5直接工程费单价表!#REF!</definedName>
    <definedName name="机30020" localSheetId="2">[2]附表5直接工程费单价表!#REF!</definedName>
    <definedName name="机30021" localSheetId="2">[2]附表5直接工程费单价表!#REF!</definedName>
    <definedName name="机30022" localSheetId="2">[2]附表5直接工程费单价表!#REF!</definedName>
    <definedName name="机30023" localSheetId="2">[2]附表5直接工程费单价表!#REF!</definedName>
    <definedName name="机30025" localSheetId="2">[2]附表5直接工程费单价表!#REF!</definedName>
    <definedName name="机30027" localSheetId="2">[2]附表5直接工程费单价表!#REF!</definedName>
    <definedName name="机30048" localSheetId="2">[2]附表5直接工程费单价表!#REF!</definedName>
    <definedName name="机30048、30051" localSheetId="2">[2]附表5直接工程费单价表!#REF!</definedName>
    <definedName name="机30049" localSheetId="2">[2]附表5直接工程费单价表!#REF!</definedName>
    <definedName name="机40004" localSheetId="2">[22]附表4直接工程费单价表!#REF!</definedName>
    <definedName name="机40006b" localSheetId="2">[22]附表4直接工程费单价表!#REF!</definedName>
    <definedName name="机40006细石" localSheetId="2">[22]附表4直接工程费单价表!#REF!</definedName>
    <definedName name="机40030" localSheetId="2">[22]附表4直接工程费单价表!#REF!</definedName>
    <definedName name="机40031" localSheetId="2">[2]附表5直接工程费单价表!#REF!</definedName>
    <definedName name="机4003115" localSheetId="2">[22]附表4直接工程费单价表!#REF!</definedName>
    <definedName name="机40031C15" localSheetId="2">[22]附表4直接工程费单价表!#REF!</definedName>
    <definedName name="机40041b" localSheetId="2">[22]附表4直接工程费单价表!#REF!</definedName>
    <definedName name="机40056" localSheetId="2">[22]附表4直接工程费单价表!#REF!</definedName>
    <definedName name="机40058" localSheetId="2">[2]附表5直接工程费单价表!#REF!</definedName>
    <definedName name="机40058A" localSheetId="2">[2]附表5直接工程费单价表!#REF!</definedName>
    <definedName name="机40061" localSheetId="2">[2]附表5直接工程费单价表!#REF!</definedName>
    <definedName name="机40062" localSheetId="2">[2]附表5直接工程费单价表!#REF!</definedName>
    <definedName name="机40063" localSheetId="2">[22]附表4直接工程费单价表!#REF!</definedName>
    <definedName name="机40064" localSheetId="2">[22]附表4直接工程费单价表!#REF!</definedName>
    <definedName name="机40067" localSheetId="2">[2]附表5直接工程费单价表!#REF!</definedName>
    <definedName name="机40067A" localSheetId="2">[2]附表5直接工程费单价表!#REF!</definedName>
    <definedName name="机40068" localSheetId="2">[2]附表5直接工程费单价表!#REF!</definedName>
    <definedName name="机40069" localSheetId="2">[2]附表5直接工程费单价表!#REF!</definedName>
    <definedName name="机40070" localSheetId="2">[2]附表5直接工程费单价表!#REF!</definedName>
    <definedName name="机40072" localSheetId="2">[2]附表5直接工程费单价表!#REF!</definedName>
    <definedName name="机40073" localSheetId="2">[22]附表4直接工程费单价表!#REF!</definedName>
    <definedName name="机40074" localSheetId="2">[2]附表5直接工程费单价表!#REF!</definedName>
    <definedName name="机40075" localSheetId="2">[2]附表5直接工程费单价表!#REF!</definedName>
    <definedName name="机40076" localSheetId="2">[2]附表5直接工程费单价表!#REF!</definedName>
    <definedName name="机4007620" localSheetId="2">[22]附表4直接工程费单价表!#REF!</definedName>
    <definedName name="机40077" localSheetId="2">[22]附表4直接工程费单价表!#REF!</definedName>
    <definedName name="机40079" localSheetId="2">[22]附表4直接工程费单价表!#REF!</definedName>
    <definedName name="机40090" localSheetId="2">[2]附表5直接工程费单价表!#REF!</definedName>
    <definedName name="机40096" localSheetId="2">[2]附表5直接工程费单价表!#REF!</definedName>
    <definedName name="机40101" localSheetId="2">[2]附表5直接工程费单价表!#REF!</definedName>
    <definedName name="机40101A" localSheetId="2">[2]附表5直接工程费单价表!#REF!</definedName>
    <definedName name="机40101B" localSheetId="2">[2]附表5直接工程费单价表!#REF!</definedName>
    <definedName name="机40109" localSheetId="2">[2]附表5直接工程费单价表!#REF!</definedName>
    <definedName name="机40110" localSheetId="2">[2]附表5直接工程费单价表!#REF!</definedName>
    <definedName name="机40111" localSheetId="2">[2]附表5直接工程费单价表!#REF!</definedName>
    <definedName name="机40112" localSheetId="2">[2]附表5直接工程费单价表!#REF!</definedName>
    <definedName name="机40113" localSheetId="2">[2]附表5直接工程费单价表!#REF!</definedName>
    <definedName name="机40114" localSheetId="2">[2]附表5直接工程费单价表!#REF!</definedName>
    <definedName name="机40115" localSheetId="2">[22]附表4直接工程费单价表!#REF!</definedName>
    <definedName name="机40116" localSheetId="2">[22]附表4直接工程费单价表!#REF!</definedName>
    <definedName name="机40120" localSheetId="2">[2]附表5直接工程费单价表!#REF!</definedName>
    <definedName name="机40124" localSheetId="2">[2]附表5直接工程费单价表!#REF!</definedName>
    <definedName name="机40125" localSheetId="2">[2]附表5直接工程费单价表!#REF!</definedName>
    <definedName name="机40133" localSheetId="2">[22]附表4直接工程费单价表!#REF!</definedName>
    <definedName name="机40134" localSheetId="2">[2]附表5直接工程费单价表!#REF!</definedName>
    <definedName name="机40143" localSheetId="2">[2]附表5直接工程费单价表!#REF!</definedName>
    <definedName name="机40192" localSheetId="2">[22]附表4直接工程费单价表!#REF!</definedName>
    <definedName name="机40203" localSheetId="2">[22]附表4直接工程费单价表!#REF!</definedName>
    <definedName name="机40214苯" localSheetId="2">[22]附表4直接工程费单价表!#REF!</definedName>
    <definedName name="机40224" localSheetId="2">[2]附表5直接工程费单价表!#REF!</definedName>
    <definedName name="机40260" localSheetId="2">[2]附表5直接工程费单价表!#REF!</definedName>
    <definedName name="机40286" localSheetId="2">[2]附表5直接工程费单价表!#REF!</definedName>
    <definedName name="机40287" localSheetId="2">[2]附表5直接工程费单价表!#REF!</definedName>
    <definedName name="机40288" localSheetId="2">[2]附表5直接工程费单价表!#REF!</definedName>
    <definedName name="机40289" localSheetId="2">[2]附表5直接工程费单价表!#REF!</definedName>
    <definedName name="机40289A" localSheetId="2">[2]附表5直接工程费单价表!#REF!</definedName>
    <definedName name="机40306" localSheetId="2">[2]附表5直接工程费单价表!#REF!</definedName>
    <definedName name="机40306A" localSheetId="2">[2]附表5直接工程费单价表!#REF!</definedName>
    <definedName name="机40306B" localSheetId="2">[2]附表5直接工程费单价表!#REF!</definedName>
    <definedName name="机50003" localSheetId="2">[2]附表5直接工程费单价表!#REF!</definedName>
    <definedName name="机50004" localSheetId="2">[2]附表5直接工程费单价表!#REF!</definedName>
    <definedName name="机50005" localSheetId="2">[2]附表5直接工程费单价表!#REF!</definedName>
    <definedName name="机50006" localSheetId="2">[2]附表5直接工程费单价表!#REF!</definedName>
    <definedName name="机50045" localSheetId="2">[2]附表5直接工程费单价表!#REF!</definedName>
    <definedName name="机50046" localSheetId="2">[2]附表5直接工程费单价表!#REF!</definedName>
    <definedName name="机50049" localSheetId="2">[2]附表5直接工程费单价表!#REF!</definedName>
    <definedName name="机50050" localSheetId="2">[2]附表5直接工程费单价表!#REF!</definedName>
    <definedName name="机70007" localSheetId="2">[22]附表4直接工程费单价表!#REF!</definedName>
    <definedName name="机70013" localSheetId="2">[22]附表4直接工程费单价表!#REF!</definedName>
    <definedName name="机70014" localSheetId="2">[22]附表4直接工程费单价表!#REF!</definedName>
    <definedName name="机70070" localSheetId="2">[22]附表4直接工程费单价表!#REF!</definedName>
    <definedName name="机70105" localSheetId="2">[22]附表4直接工程费单价表!#REF!</definedName>
    <definedName name="机70106" localSheetId="2">[22]附表4直接工程费单价表!#REF!</definedName>
    <definedName name="机70125" localSheetId="2">[22]附表4直接工程费单价表!#REF!</definedName>
    <definedName name="机70194" localSheetId="2">[2]附表5直接工程费单价表!#REF!</definedName>
    <definedName name="机70195" localSheetId="2">[2]附表5直接工程费单价表!#REF!</definedName>
    <definedName name="机70196" localSheetId="2">[2]附表5直接工程费单价表!#REF!</definedName>
    <definedName name="机80015" localSheetId="2">[22]附表4直接工程费单价表!#REF!</definedName>
    <definedName name="机80015加800162" localSheetId="2">[22]附表4直接工程费单价表!#REF!</definedName>
    <definedName name="机80015减80016" localSheetId="2">[22]附表4直接工程费单价表!#REF!</definedName>
    <definedName name="机80023加8002410" localSheetId="2">[22]附表4直接工程费单价表!#REF!</definedName>
    <definedName name="机80033" localSheetId="2">[22]附表4直接工程费单价表!#REF!</definedName>
    <definedName name="机80034" localSheetId="2">[22]附表4直接工程费单价表!#REF!</definedName>
    <definedName name="机90014" localSheetId="2">[2]附表5直接工程费单价表!#REF!</definedName>
    <definedName name="机90017" localSheetId="2">[2]附表5直接工程费单价表!#REF!</definedName>
    <definedName name="机90017A" localSheetId="2">[2]附表5直接工程费单价表!#REF!</definedName>
    <definedName name="机90085" localSheetId="2">[2]附表5直接工程费单价表!#REF!</definedName>
    <definedName name="机90086" localSheetId="2">[2]附表5直接工程费单价表!#REF!</definedName>
    <definedName name="机90087" localSheetId="2">[2]附表5直接工程费单价表!#REF!</definedName>
    <definedName name="机90087A" localSheetId="2">[2]附表5直接工程费单价表!#REF!</definedName>
    <definedName name="机90136" localSheetId="2">[2]附表5直接工程费单价表!#REF!</definedName>
    <definedName name="机90147" localSheetId="2">[2]附表5直接工程费单价表!#REF!</definedName>
    <definedName name="机补2" localSheetId="2">[2]附表5直接工程费单价表!#REF!</definedName>
    <definedName name="机补3" localSheetId="2">[2]附表5直接工程费单价表!#REF!</definedName>
    <definedName name="机电安装111" localSheetId="2" hidden="1">#REF!</definedName>
    <definedName name="机动翻斗车1t" localSheetId="2">[2]附表3机械台班!#REF!</definedName>
    <definedName name="机建11_25换" localSheetId="2">[2]附表5直接工程费单价表!#REF!</definedName>
    <definedName name="机建4_10换" localSheetId="2">[2]附表5直接工程费单价表!#REF!</definedName>
    <definedName name="机井" localSheetId="2">#REF!</definedName>
    <definedName name="机械调差系数" localSheetId="2">#REF!</definedName>
    <definedName name="机械库" localSheetId="2">#REF!</definedName>
    <definedName name="机械库1" localSheetId="2">#REF!</definedName>
    <definedName name="机油" localSheetId="2">[22]附表2材料价格计算表!#REF!</definedName>
    <definedName name="基本电价" localSheetId="2">[22]附表2材料价格计算表!#REF!</definedName>
    <definedName name="技工" localSheetId="2">[58]人工工资!$E$19</definedName>
    <definedName name="甲苯" localSheetId="2">[2]附表2材料价格表!#REF!</definedName>
    <definedName name="甲类" localSheetId="2">[55]附表1人工单价表!#REF!</definedName>
    <definedName name="价_元" localSheetId="2">'[35]#REF'!$F$2</definedName>
    <definedName name="间接安装" localSheetId="2">[58]基础参数值!$I$23</definedName>
    <definedName name="间接钢筋" localSheetId="2">[58]基础参数值!$I$19</definedName>
    <definedName name="间接其它" localSheetId="2">[58]基础参数值!$I$22</definedName>
    <definedName name="间接砌石" localSheetId="2">[58]基础参数值!$I$17</definedName>
    <definedName name="间接砼" localSheetId="2">[58]基础参数值!$I$18</definedName>
    <definedName name="间接土方" localSheetId="2">[58]基础参数值!$I$15</definedName>
    <definedName name="间接钻孔" localSheetId="2">[58]基础参数值!$I$20</definedName>
    <definedName name="简易缆索机40t" localSheetId="2">[2]附表3机械台班!#REF!</definedName>
    <definedName name="碱粉" localSheetId="2">[2]附表2材料价格表!#REF!</definedName>
    <definedName name="交流电焊机30" localSheetId="2">#REF!</definedName>
    <definedName name="胶φ76" localSheetId="2">[2]附表2材料价格表!#REF!</definedName>
    <definedName name="胶轮车" localSheetId="2">[2]附表3机械台班!#REF!</definedName>
    <definedName name="胶轮架子车" localSheetId="2">#REF!</definedName>
    <definedName name="胶圈φ110" localSheetId="2">[2]附表2材料价格表!#REF!</definedName>
    <definedName name="胶圈φ125" localSheetId="2">[2]附表2材料价格表!#REF!</definedName>
    <definedName name="胶圈φ160" localSheetId="2">[2]附表2材料价格表!#REF!</definedName>
    <definedName name="胶圈φ200" localSheetId="2">[2]附表2材料价格表!#REF!</definedName>
    <definedName name="胶圈φ225" localSheetId="2">[2]附表2材料价格表!#REF!</definedName>
    <definedName name="胶圈φ250" localSheetId="2">[2]附表2材料价格表!#REF!</definedName>
    <definedName name="胶圈φ315" localSheetId="2">[2]附表2材料价格表!#REF!</definedName>
    <definedName name="胶圈φ355" localSheetId="2">[2]附表2材料价格表!#REF!</definedName>
    <definedName name="胶圈φ400" localSheetId="2">[2]附表2材料价格表!#REF!</definedName>
    <definedName name="胶圈φ76" localSheetId="2">[2]附表2材料价格表!#REF!</definedName>
    <definedName name="胶圈φ90" localSheetId="2">[2]附表2材料价格表!#REF!</definedName>
    <definedName name="搅拌机0.25m3" localSheetId="2">[2]附表3机械台班!#REF!</definedName>
    <definedName name="搅拌机0.4m3" localSheetId="2">[2]附表3机械台班!#REF!</definedName>
    <definedName name="接头" localSheetId="2">[22]附表2材料价格计算表!#REF!</definedName>
    <definedName name="截阀开关φ90×76" localSheetId="2">[2]附表2材料价格表!#REF!</definedName>
    <definedName name="截止阀开关φ90×76" localSheetId="2">[2]附表2材料价格表!#REF!</definedName>
    <definedName name="精制六角带帽螺栓M161460" localSheetId="2">[22]附表2材料价格计算表!#REF!</definedName>
    <definedName name="精致六角带帽螺栓M101470" localSheetId="2">[22]附表2材料价格计算表!#REF!</definedName>
    <definedName name="锯材" localSheetId="2">[48]附表2材料价格计算表!$D$20</definedName>
    <definedName name="聚氨酯" localSheetId="2">[22]附表2材料价格计算表!#REF!</definedName>
    <definedName name="聚乙烯胶泥" localSheetId="2">[22]附表2材料价格计算表!#REF!</definedName>
    <definedName name="卷板机" localSheetId="2">#REF!</definedName>
    <definedName name="卷扬机3t" localSheetId="2">[48]附表3机械台班计算表!$K$94</definedName>
    <definedName name="卷扬机5t" localSheetId="2">#REF!</definedName>
    <definedName name="竣工验收费" localSheetId="2">#REF!</definedName>
    <definedName name="竣工验收费预算表" localSheetId="2">'[55]表5-3竣工'!$E$14</definedName>
    <definedName name="卡扣" localSheetId="2">[46]材价汇!$D$30</definedName>
    <definedName name="卡扣件" localSheetId="2">#REF!</definedName>
    <definedName name="卡子φ110" localSheetId="2">[2]附表2材料价格表!#REF!</definedName>
    <definedName name="卡子φ125" localSheetId="2">[2]附表2材料价格表!#REF!</definedName>
    <definedName name="卡子φ160" localSheetId="2">[2]附表2材料价格表!#REF!</definedName>
    <definedName name="卡子φ200" localSheetId="2">[2]附表2材料价格表!#REF!</definedName>
    <definedName name="卡子φ225" localSheetId="2">[2]附表2材料价格表!#REF!</definedName>
    <definedName name="卡子φ250" localSheetId="2">[2]附表2材料价格表!#REF!</definedName>
    <definedName name="卡子φ315" localSheetId="2">[2]附表2材料价格表!#REF!</definedName>
    <definedName name="卡子φ355" localSheetId="2">[2]附表2材料价格表!#REF!</definedName>
    <definedName name="卡子φ400" localSheetId="2">[2]附表2材料价格表!#REF!</definedName>
    <definedName name="卡子φ500" localSheetId="2">[2]附表2材料价格表!#REF!</definedName>
    <definedName name="卡子φ90" localSheetId="2">[2]附表2材料价格表!#REF!</definedName>
    <definedName name="开挖" localSheetId="2">[60]新定额单价!#REF!</definedName>
    <definedName name="空气阀φ120" localSheetId="2">[2]附表2材料价格表!#REF!</definedName>
    <definedName name="空气阀φ140" localSheetId="2">[2]附表2材料价格表!#REF!</definedName>
    <definedName name="空气阀φ160" localSheetId="2">[2]附表2材料价格表!#REF!</definedName>
    <definedName name="空心钢" localSheetId="2">#REF!</definedName>
    <definedName name="控制价" localSheetId="2">#REF!</definedName>
    <definedName name="块石" localSheetId="2">#REF!</definedName>
    <definedName name="扩大估算" localSheetId="2">[58]基础参数值!$F$5</definedName>
    <definedName name="拉模" localSheetId="2">#REF!</definedName>
    <definedName name="拉线板_60_12" localSheetId="2">[2]附表2材料价格表!#REF!</definedName>
    <definedName name="拉线棒￠16_2500" localSheetId="2">[2]附表2材料价格表!#REF!</definedName>
    <definedName name="拉线盘_LP_6_混凝土" localSheetId="2">[2]附表2材料价格表!#REF!</definedName>
    <definedName name="拉线盘_LP_6混凝土" localSheetId="2">[2]附表2材料价格表!#REF!</definedName>
    <definedName name="拉线盘_LP_8混凝土" localSheetId="2">[2]附表2材料价格表!#REF!</definedName>
    <definedName name="拉线盘0.3_0.6" localSheetId="2">[2]附表2材料价格表!#REF!</definedName>
    <definedName name="拉线盘LP_6混凝土" localSheetId="2">[2]附表2材料价格表!#REF!</definedName>
    <definedName name="拉线盘LP_8混凝土" localSheetId="2">[2]附表2材料价格表!#REF!</definedName>
    <definedName name="雷管" localSheetId="2">#REF!</definedName>
    <definedName name="离心式水泵7kw" localSheetId="2">#REF!</definedName>
    <definedName name="离心水泵17kw" localSheetId="2">#REF!</definedName>
    <definedName name="离心水泵55kw" localSheetId="2">#REF!</definedName>
    <definedName name="立管φ33×1000" localSheetId="2">[2]附表2材料价格表!#REF!</definedName>
    <definedName name="沥青" localSheetId="2">#REF!</definedName>
    <definedName name="砾料" localSheetId="2">[2]附表2材料价格表!#REF!</definedName>
    <definedName name="砾石" localSheetId="2">[22]附表2材料价格计算表!#REF!</definedName>
    <definedName name="砾石30mm" localSheetId="2">[2]附表2材料价格表!#REF!</definedName>
    <definedName name="砾石40mm" localSheetId="2">[2]附表2材料价格表!#REF!</definedName>
    <definedName name="砾石50mm" localSheetId="2">[2]附表2材料价格表!#REF!</definedName>
    <definedName name="联板LV_1214" localSheetId="2">[2]附表2材料价格表!#REF!</definedName>
    <definedName name="零星卡具" localSheetId="2">[2]附表2材料价格表!#REF!</definedName>
    <definedName name="柳树" localSheetId="2">[22]附表2材料价格计算表!#REF!</definedName>
    <definedName name="六排沟涵洞_含56米渠道" localSheetId="2">#REF!</definedName>
    <definedName name="龙门式起重机10" localSheetId="2">#REF!</definedName>
    <definedName name="路措施费南" localSheetId="2">#REF!</definedName>
    <definedName name="路间接费南" localSheetId="2">#REF!</definedName>
    <definedName name="卵石" localSheetId="2">'[46]表3-1直接费预算表达式1'!$D$11</definedName>
    <definedName name="轮胎起重机16t" localSheetId="2">#REF!</definedName>
    <definedName name="螺杆" localSheetId="2">[2]附表2材料价格表!#REF!</definedName>
    <definedName name="螺杆16_60" localSheetId="2">[2]附表2材料价格表!#REF!</definedName>
    <definedName name="螺杆卡子" localSheetId="2">[2]附表2材料价格表!#REF!</definedName>
    <definedName name="螺杆卡子5_30" localSheetId="2">[2]附表2材料价格表!#REF!</definedName>
    <definedName name="螺栓" localSheetId="2">[2]附表2材料价格表!#REF!</definedName>
    <definedName name="螺栓、铁件" localSheetId="2">[2]附表2材料价格表!#REF!</definedName>
    <definedName name="螺栓φ18×80" localSheetId="2">[2]附表2材料价格表!#REF!</definedName>
    <definedName name="螺栓φ20×80" localSheetId="2">[2]附表2材料价格表!#REF!</definedName>
    <definedName name="螺丝￠16_300" localSheetId="2">[2]附表2材料价格表!#REF!</definedName>
    <definedName name="螺丝￠16_80" localSheetId="2">[2]附表2材料价格表!#REF!</definedName>
    <definedName name="螺丝￠18_300" localSheetId="2">[2]附表2材料价格表!#REF!</definedName>
    <definedName name="螺丝￠18_80" localSheetId="2">[2]附表2材料价格表!#REF!</definedName>
    <definedName name="铝包带" localSheetId="2">[2]附表2材料价格表!#REF!</definedName>
    <definedName name="铝包带10" localSheetId="2">[2]附表2材料价格表!#REF!</definedName>
    <definedName name="铝三通φ76×1.2×6000" localSheetId="2">[2]附表2材料价格表!#REF!</definedName>
    <definedName name="铝三通φ76×1.2×9000" localSheetId="2">[2]附表2材料价格表!#REF!</definedName>
    <definedName name="铝直管φ76×1.2×6000" localSheetId="2">[2]附表2材料价格表!#REF!</definedName>
    <definedName name="履带起重机10t" localSheetId="2">#REF!</definedName>
    <definedName name="履带起重机油动15t" localSheetId="2">[46]机械汇总!$K$82</definedName>
    <definedName name="滤料" localSheetId="2">[2]附表2材料价格表!#REF!</definedName>
    <definedName name="滤网" localSheetId="2">[2]附表2材料价格表!#REF!</definedName>
    <definedName name="滤油纸" localSheetId="2">[22]附表2材料价格计算表!#REF!</definedName>
    <definedName name="麻刀" localSheetId="2">[22]附表2材料价格计算表!#REF!</definedName>
    <definedName name="麻絮" localSheetId="2">[2]附表2材料价格表!#REF!</definedName>
    <definedName name="马儿庄片区" localSheetId="2" hidden="1">{"'现金流量表（全部投资）'!$B$4:$P$23"}</definedName>
    <definedName name="毛石" localSheetId="2">[2]附表2材料价格表!#REF!</definedName>
    <definedName name="煤沥青" localSheetId="2">[22]附表2材料价格计算表!#REF!</definedName>
    <definedName name="煤油" localSheetId="2">[22]附表2材料价格计算表!#REF!</definedName>
    <definedName name="门窗用木材" localSheetId="2">[2]附表2材料价格表!#REF!</definedName>
    <definedName name="门式起重机10t" localSheetId="2">[2]附表3机械台班!#REF!</definedName>
    <definedName name="门式起重机25" localSheetId="2">#REF!</definedName>
    <definedName name="门座式起重机高架" localSheetId="2">#REF!</definedName>
    <definedName name="棉纱头" localSheetId="2">[2]附表2材料价格表!#REF!</definedName>
    <definedName name="民族" localSheetId="2">[62]二级代码!$B$2:$B$58</definedName>
    <definedName name="名称及规格" localSheetId="2">'[35]#REF'!$B$2</definedName>
    <definedName name="模板用木材" localSheetId="2">[2]附表2材料价格表!#REF!</definedName>
    <definedName name="木材" localSheetId="2">[2]附表2材料价格表!#REF!</definedName>
    <definedName name="木柴" localSheetId="2">[46]材价汇!$D$21</definedName>
    <definedName name="木结构木材" localSheetId="2">[2]附表2材料价格表!#REF!</definedName>
    <definedName name="耐张线夹_NLD_2" localSheetId="2">[2]附表2材料价格表!#REF!</definedName>
    <definedName name="耐张线夹NLD_1" localSheetId="2">[2]附表2材料价格表!#REF!</definedName>
    <definedName name="耐张线夹NLD_2" localSheetId="2">[2]附表2材料价格表!#REF!</definedName>
    <definedName name="耐张线夹NLD2" localSheetId="2">[22]附表2材料价格计算表!#REF!</definedName>
    <definedName name="内燃压路机12_15t" localSheetId="2">[2]附表3机械台班!#REF!</definedName>
    <definedName name="泥浆泵3PN" localSheetId="2">[2]附表3机械台班!#REF!</definedName>
    <definedName name="泥浆搅拌机" localSheetId="2">[2]附表3机械台班!#REF!</definedName>
    <definedName name="拟好" localSheetId="2">#REF!</definedName>
    <definedName name="你" localSheetId="2" hidden="1">{"'现金流量表（全部投资）'!$B$4:$P$23"}</definedName>
    <definedName name="逆止阀" localSheetId="2">[2]附表2材料价格表!#REF!</definedName>
    <definedName name="逆止阀200" localSheetId="2">[5]附表2!#REF!</definedName>
    <definedName name="宁水8028" localSheetId="2">[5]附表4单价!#REF!</definedName>
    <definedName name="宁水8029" localSheetId="2">[5]附表4单价!#REF!</definedName>
    <definedName name="宁水8029a" localSheetId="2">[5]附表4单价!#REF!</definedName>
    <definedName name="宁水8031" localSheetId="2">[5]附表4单价!#REF!</definedName>
    <definedName name="宁水8032" localSheetId="2">[5]附表4单价!#REF!</definedName>
    <definedName name="宁水8033" localSheetId="2">[5]附表4单价!#REF!</definedName>
    <definedName name="宁水8034" localSheetId="2">[5]附表4单价!#REF!</definedName>
    <definedName name="农田防护林" localSheetId="2">#REF!</definedName>
    <definedName name="农田水利" localSheetId="2">[39]表3工程施工费表!$I$9</definedName>
    <definedName name="排气阀" localSheetId="2">[2]附表2材料价格表!#REF!</definedName>
    <definedName name="刨毛机" localSheetId="2">[2]附表3机械台班!#REF!</definedName>
    <definedName name="配电柜" localSheetId="2">[2]附表2材料价格表!#REF!</definedName>
    <definedName name="喷头6.5_3.1" localSheetId="2">[2]附表2材料价格表!#REF!</definedName>
    <definedName name="平板挂车40t" localSheetId="2">#REF!</definedName>
    <definedName name="平板式振动器2.2kw" localSheetId="2">[2]附表3机械台班!#REF!</definedName>
    <definedName name="平胶垫" localSheetId="2">[2]附表2材料价格表!#REF!</definedName>
    <definedName name="平胶垫90_3" localSheetId="2">[2]附表2材料价格表!#REF!</definedName>
    <definedName name="平胶垫φ200" localSheetId="2">[2]附表2材料价格表!#REF!</definedName>
    <definedName name="平胶垫φ225" localSheetId="2">[2]附表2材料价格表!#REF!</definedName>
    <definedName name="平胶垫φ250" localSheetId="2">[2]附表2材料价格表!#REF!</definedName>
    <definedName name="平胶垫φ315" localSheetId="2">[2]附表2材料价格表!#REF!</definedName>
    <definedName name="平胶垫φ355" localSheetId="2">[2]附表2材料价格表!#REF!</definedName>
    <definedName name="平胶垫φ400" localSheetId="2">[2]附表2材料价格表!#REF!</definedName>
    <definedName name="普工" localSheetId="2">[58]人工工资!$F$19</definedName>
    <definedName name="其他费用" localSheetId="2">#REF!</definedName>
    <definedName name="其他工程" localSheetId="2">[2]表3工程施工费表!#REF!</definedName>
    <definedName name="其它安装" localSheetId="2">[58]基础参数值!$C$23</definedName>
    <definedName name="其它钢筋" localSheetId="2">[58]基础参数值!$C$19</definedName>
    <definedName name="其它工程" localSheetId="2">[2]表3工程施工费表!#REF!</definedName>
    <definedName name="其它其它" localSheetId="2">[58]基础参数值!$C$22</definedName>
    <definedName name="其它砌石" localSheetId="2">[58]基础参数值!$C$17</definedName>
    <definedName name="其它砼" localSheetId="2">[58]基础参数值!$C$18</definedName>
    <definedName name="其它土" localSheetId="2">[58]基础参数值!$C$15</definedName>
    <definedName name="其它钻孔" localSheetId="2">[58]基础参数值!$C$20</definedName>
    <definedName name="企业安装" localSheetId="2">[58]基础参数值!$L$23</definedName>
    <definedName name="企业钢筋" localSheetId="2">[58]基础参数值!$L$19</definedName>
    <definedName name="企业其它" localSheetId="2">[58]基础参数值!$L$22</definedName>
    <definedName name="企业砌石" localSheetId="2">[58]基础参数值!$L$17</definedName>
    <definedName name="企业砼" localSheetId="2">[58]基础参数值!$L$18</definedName>
    <definedName name="企业土方" localSheetId="2">[58]基础参数值!$L$15</definedName>
    <definedName name="企业钻孔" localSheetId="2">[58]基础参数值!$L$20</definedName>
    <definedName name="起重设备调差系数" localSheetId="2">#REF!</definedName>
    <definedName name="汽车起重机25t" localSheetId="2">[2]附表3机械台班!#REF!</definedName>
    <definedName name="汽车起重机5t" localSheetId="2">#REF!</definedName>
    <definedName name="汽车起重机8t" localSheetId="2">#REF!</definedName>
    <definedName name="汽车拖头40t" localSheetId="2">#REF!</definedName>
    <definedName name="汽油" localSheetId="2">#REF!</definedName>
    <definedName name="铅油" localSheetId="2">[22]附表2材料价格计算表!#REF!</definedName>
    <definedName name="前期工作费" localSheetId="2">'[55]表5-1前期工作费'!$E$16</definedName>
    <definedName name="桥式起重机10t" localSheetId="2">#REF!</definedName>
    <definedName name="请问请问" localSheetId="2">#REF!</definedName>
    <definedName name="球阀50" localSheetId="2">[5]附表2!#REF!</definedName>
    <definedName name="球阀75" localSheetId="2">[5]附表2!#REF!</definedName>
    <definedName name="球头挂环QP_7" localSheetId="2">[2]附表2材料价格表!#REF!</definedName>
    <definedName name="人1_23_1" localSheetId="2">[2]附表5直接工程费单价表!#REF!</definedName>
    <definedName name="人10001" localSheetId="2">[2]附表5直接工程费单价表!#REF!</definedName>
    <definedName name="人100017" localSheetId="2">[22]附表4直接工程费单价表!#REF!</definedName>
    <definedName name="人10002" localSheetId="2">[2]附表5直接工程费单价表!#REF!</definedName>
    <definedName name="人100023" localSheetId="2">[22]附表4直接工程费单价表!#REF!</definedName>
    <definedName name="人10003" localSheetId="2">[2]附表5直接工程费单价表!#REF!</definedName>
    <definedName name="人100049" localSheetId="2">[22]附表4直接工程费单价表!#REF!</definedName>
    <definedName name="人10008" localSheetId="2">[2]附表5直接工程费单价表!#REF!</definedName>
    <definedName name="人10017" localSheetId="2">[22]附表4直接工程费单价表!#REF!</definedName>
    <definedName name="人10019" localSheetId="2">[2]附表5直接工程费单价表!#REF!</definedName>
    <definedName name="人10020" localSheetId="2">[2]附表5直接工程费单价表!#REF!</definedName>
    <definedName name="人10021" localSheetId="2">[2]附表5直接工程费单价表!#REF!</definedName>
    <definedName name="人10041" localSheetId="2">[22]附表4直接工程费单价表!#REF!</definedName>
    <definedName name="人10043" localSheetId="2">[22]附表4直接工程费单价表!#REF!</definedName>
    <definedName name="人10045" localSheetId="2">[2]附表5直接工程费单价表!#REF!</definedName>
    <definedName name="人10047" localSheetId="2">[2]附表5直接工程费单价表!#REF!</definedName>
    <definedName name="人10049" localSheetId="2">[2]附表5直接工程费单价表!#REF!</definedName>
    <definedName name="人10052" localSheetId="2">[2]附表5直接工程费单价表!#REF!</definedName>
    <definedName name="人10054" localSheetId="2">[2]附表5直接工程费单价表!#REF!</definedName>
    <definedName name="人10056" localSheetId="2">[2]附表5直接工程费单价表!#REF!</definedName>
    <definedName name="人10066" localSheetId="2">[2]附表5直接工程费单价表!#REF!</definedName>
    <definedName name="人10071" localSheetId="2">[2]附表5直接工程费单价表!#REF!</definedName>
    <definedName name="人10075" localSheetId="2">[2]附表5直接工程费单价表!#REF!</definedName>
    <definedName name="人10090" localSheetId="2">[2]附表5直接工程费单价表!#REF!</definedName>
    <definedName name="人10095" localSheetId="2">[2]附表5直接工程费单价表!#REF!</definedName>
    <definedName name="人10114" localSheetId="2">[2]附表5直接工程费单价表!#REF!</definedName>
    <definedName name="人10116" localSheetId="2">[2]附表5直接工程费单价表!#REF!</definedName>
    <definedName name="人10118" localSheetId="2">[2]附表5直接工程费单价表!#REF!</definedName>
    <definedName name="人10204" localSheetId="2">[2]附表5直接工程费单价表!#REF!</definedName>
    <definedName name="人10269" localSheetId="2">[2]附表5直接工程费单价表!#REF!</definedName>
    <definedName name="人10270" localSheetId="2">[2]附表5直接工程费单价表!#REF!</definedName>
    <definedName name="人10271" localSheetId="2">[2]附表5直接工程费单价表!#REF!</definedName>
    <definedName name="人10272" localSheetId="2">[2]附表5直接工程费单价表!#REF!</definedName>
    <definedName name="人10273" localSheetId="2">[2]附表5直接工程费单价表!#REF!</definedName>
    <definedName name="人10275" localSheetId="2">[2]附表5直接工程费单价表!#REF!</definedName>
    <definedName name="人10277" localSheetId="2">[2]附表5直接工程费单价表!#REF!</definedName>
    <definedName name="人10278" localSheetId="2">[2]附表5直接工程费单价表!#REF!</definedName>
    <definedName name="人10279" localSheetId="2">[2]附表5直接工程费单价表!#REF!</definedName>
    <definedName name="人10279A" localSheetId="2">[2]附表5直接工程费单价表!#REF!</definedName>
    <definedName name="人10280" localSheetId="2">[2]附表5直接工程费单价表!#REF!</definedName>
    <definedName name="人10280A" localSheetId="2">[2]附表5直接工程费单价表!#REF!</definedName>
    <definedName name="人10281" localSheetId="2">[2]附表5直接工程费单价表!#REF!</definedName>
    <definedName name="人10281A" localSheetId="2">[2]附表5直接工程费单价表!#REF!</definedName>
    <definedName name="人10282" localSheetId="2">[2]附表5直接工程费单价表!#REF!</definedName>
    <definedName name="人10282A" localSheetId="2">[2]附表5直接工程费单价表!#REF!</definedName>
    <definedName name="人10283" localSheetId="2">[2]附表5直接工程费单价表!#REF!</definedName>
    <definedName name="人10283A" localSheetId="2">[2]附表5直接工程费单价表!#REF!</definedName>
    <definedName name="人10306" localSheetId="2">[22]附表4直接工程费单价表!#REF!</definedName>
    <definedName name="人10309" localSheetId="2">[2]附表5直接工程费单价表!#REF!</definedName>
    <definedName name="人10310" localSheetId="2">[2]附表5直接工程费单价表!#REF!</definedName>
    <definedName name="人10311" localSheetId="2">[2]附表5直接工程费单价表!#REF!</definedName>
    <definedName name="人10332" localSheetId="2">[22]附表4直接工程费单价表!#REF!</definedName>
    <definedName name="人10333" localSheetId="2">[22]附表4直接工程费单价表!#REF!</definedName>
    <definedName name="人10339" localSheetId="2">[2]附表5直接工程费单价表!#REF!</definedName>
    <definedName name="人10344" localSheetId="2">[22]附表4直接工程费单价表!#REF!</definedName>
    <definedName name="人10345" localSheetId="2">[22]附表4直接工程费单价表!#REF!</definedName>
    <definedName name="人10360" localSheetId="2">[2]附表5直接工程费单价表!#REF!</definedName>
    <definedName name="人10361" localSheetId="2">[2]附表5直接工程费单价表!#REF!</definedName>
    <definedName name="人10365" localSheetId="2">[2]附表5直接工程费单价表!#REF!</definedName>
    <definedName name="人10366" localSheetId="2">[2]附表5直接工程费单价表!#REF!</definedName>
    <definedName name="人10367" localSheetId="2">[2]附表5直接工程费单价表!#REF!</definedName>
    <definedName name="人10464" localSheetId="2">[2]附表5直接工程费单价表!#REF!</definedName>
    <definedName name="人10465" localSheetId="2">[2]附表5直接工程费单价表!#REF!</definedName>
    <definedName name="人10469" localSheetId="2">[2]附表5直接工程费单价表!#REF!</definedName>
    <definedName name="人10469A" localSheetId="2">[2]附表5直接工程费单价表!#REF!</definedName>
    <definedName name="人10473" localSheetId="2">[2]附表5直接工程费单价表!#REF!</definedName>
    <definedName name="人10474" localSheetId="2">[2]附表5直接工程费单价表!#REF!</definedName>
    <definedName name="人12001" localSheetId="2">[2]附表5直接工程费单价表!#REF!</definedName>
    <definedName name="人12074" localSheetId="2">[2]附表5直接工程费单价表!#REF!</definedName>
    <definedName name="人12075" localSheetId="2">[2]附表5直接工程费单价表!#REF!</definedName>
    <definedName name="人2_19_3" localSheetId="2">[2]附表5直接工程费单价表!#REF!</definedName>
    <definedName name="人2_19_4" localSheetId="2">[2]附表5直接工程费单价表!#REF!</definedName>
    <definedName name="人20484" localSheetId="2">[2]附表5直接工程费单价表!#REF!</definedName>
    <definedName name="人20485" localSheetId="2">[2]附表5直接工程费单价表!#REF!</definedName>
    <definedName name="人20488" localSheetId="2">[2]附表5直接工程费单价表!#REF!</definedName>
    <definedName name="人30001" localSheetId="2">[2]附表5直接工程费单价表!#REF!</definedName>
    <definedName name="人30002" localSheetId="2">[2]附表5直接工程费单价表!#REF!</definedName>
    <definedName name="人30016" localSheetId="2">[2]附表5直接工程费单价表!#REF!</definedName>
    <definedName name="人30019" localSheetId="2">[2]附表5直接工程费单价表!#REF!</definedName>
    <definedName name="人30020" localSheetId="2">[2]附表5直接工程费单价表!#REF!</definedName>
    <definedName name="人30021" localSheetId="2">[2]附表5直接工程费单价表!#REF!</definedName>
    <definedName name="人30022" localSheetId="2">[2]附表5直接工程费单价表!#REF!</definedName>
    <definedName name="人30023" localSheetId="2">[2]附表5直接工程费单价表!#REF!</definedName>
    <definedName name="人30024" localSheetId="2">[2]附表5直接工程费单价表!#REF!</definedName>
    <definedName name="人30025" localSheetId="2">[2]附表5直接工程费单价表!#REF!</definedName>
    <definedName name="人30027" localSheetId="2">[65]Sheet1!$F$26</definedName>
    <definedName name="人30028" localSheetId="2">#REF!</definedName>
    <definedName name="人30048" localSheetId="2">[2]附表5直接工程费单价表!#REF!</definedName>
    <definedName name="人30048、30051" localSheetId="2">[2]附表5直接工程费单价表!#REF!</definedName>
    <definedName name="人30049" localSheetId="2">[2]附表5直接工程费单价表!#REF!</definedName>
    <definedName name="人30064" localSheetId="2">[22]附表4直接工程费单价表!#REF!</definedName>
    <definedName name="人30067" localSheetId="2">[22]附表4直接工程费单价表!#REF!</definedName>
    <definedName name="人40004" localSheetId="2">[22]附表4直接工程费单价表!#REF!</definedName>
    <definedName name="人40006b" localSheetId="2">[22]附表4直接工程费单价表!#REF!</definedName>
    <definedName name="人40006细石" localSheetId="2">[22]附表4直接工程费单价表!#REF!</definedName>
    <definedName name="人40030" localSheetId="2">[22]附表4直接工程费单价表!#REF!</definedName>
    <definedName name="人40031" localSheetId="2">[2]附表5直接工程费单价表!#REF!</definedName>
    <definedName name="人4003115" localSheetId="2">[22]附表4直接工程费单价表!#REF!</definedName>
    <definedName name="人40041b" localSheetId="2">[22]附表4直接工程费单价表!#REF!</definedName>
    <definedName name="人40056" localSheetId="2">[22]附表4直接工程费单价表!#REF!</definedName>
    <definedName name="人40058" localSheetId="2">[2]附表5直接工程费单价表!#REF!</definedName>
    <definedName name="人40058A" localSheetId="2">[2]附表5直接工程费单价表!#REF!</definedName>
    <definedName name="人40061" localSheetId="2">[2]附表5直接工程费单价表!#REF!</definedName>
    <definedName name="人40062" localSheetId="2">[2]附表5直接工程费单价表!#REF!</definedName>
    <definedName name="人40063" localSheetId="2">[22]附表4直接工程费单价表!#REF!</definedName>
    <definedName name="人40064" localSheetId="2">[22]附表4直接工程费单价表!#REF!</definedName>
    <definedName name="人40067" localSheetId="2">[2]附表5直接工程费单价表!#REF!</definedName>
    <definedName name="人40067A" localSheetId="2">[2]附表5直接工程费单价表!#REF!</definedName>
    <definedName name="人40068" localSheetId="2">[2]附表5直接工程费单价表!#REF!</definedName>
    <definedName name="人40069" localSheetId="2">[2]附表5直接工程费单价表!#REF!</definedName>
    <definedName name="人40070" localSheetId="2">[2]附表5直接工程费单价表!#REF!</definedName>
    <definedName name="人40072" localSheetId="2">[2]附表5直接工程费单价表!#REF!</definedName>
    <definedName name="人40073" localSheetId="2">[22]附表4直接工程费单价表!#REF!</definedName>
    <definedName name="人40074" localSheetId="2">[2]附表5直接工程费单价表!#REF!</definedName>
    <definedName name="人40075" localSheetId="2">[2]附表5直接工程费单价表!#REF!</definedName>
    <definedName name="人40076" localSheetId="2">[2]附表5直接工程费单价表!#REF!</definedName>
    <definedName name="人4007620" localSheetId="2">[22]附表4直接工程费单价表!#REF!</definedName>
    <definedName name="人40077" localSheetId="2">[22]附表4直接工程费单价表!#REF!</definedName>
    <definedName name="人40079" localSheetId="2">[22]附表4直接工程费单价表!#REF!</definedName>
    <definedName name="人40090" localSheetId="2">[2]附表5直接工程费单价表!#REF!</definedName>
    <definedName name="人40096" localSheetId="2">[2]附表5直接工程费单价表!#REF!</definedName>
    <definedName name="人40101" localSheetId="2">[2]附表5直接工程费单价表!#REF!</definedName>
    <definedName name="人40101A" localSheetId="2">[2]附表5直接工程费单价表!#REF!</definedName>
    <definedName name="人40101B" localSheetId="2">[2]附表5直接工程费单价表!#REF!</definedName>
    <definedName name="人40109" localSheetId="2">[2]附表5直接工程费单价表!#REF!</definedName>
    <definedName name="人40110" localSheetId="2">[2]附表5直接工程费单价表!#REF!</definedName>
    <definedName name="人40111" localSheetId="2">[2]附表5直接工程费单价表!#REF!</definedName>
    <definedName name="人40112" localSheetId="2">[2]附表5直接工程费单价表!#REF!</definedName>
    <definedName name="人40113" localSheetId="2">[2]附表5直接工程费单价表!#REF!</definedName>
    <definedName name="人40114" localSheetId="2">[2]附表5直接工程费单价表!#REF!</definedName>
    <definedName name="人40115" localSheetId="2">[22]附表4直接工程费单价表!#REF!</definedName>
    <definedName name="人40116" localSheetId="2">[22]附表4直接工程费单价表!#REF!</definedName>
    <definedName name="人40117" localSheetId="2">[2]附表5直接工程费单价表!#REF!</definedName>
    <definedName name="人40118" localSheetId="2">[2]附表5直接工程费单价表!#REF!</definedName>
    <definedName name="人40120" localSheetId="2">[2]附表5直接工程费单价表!#REF!</definedName>
    <definedName name="人40124" localSheetId="2">[2]附表5直接工程费单价表!#REF!</definedName>
    <definedName name="人40125" localSheetId="2">[2]附表5直接工程费单价表!#REF!</definedName>
    <definedName name="人40133" localSheetId="2">[22]附表4直接工程费单价表!#REF!</definedName>
    <definedName name="人40134" localSheetId="2">[2]附表5直接工程费单价表!#REF!</definedName>
    <definedName name="人40143" localSheetId="2">[2]附表5直接工程费单价表!#REF!</definedName>
    <definedName name="人40192" localSheetId="2">[22]附表4直接工程费单价表!#REF!</definedName>
    <definedName name="人40203" localSheetId="2">[22]附表4直接工程费单价表!#REF!</definedName>
    <definedName name="人40210" localSheetId="2">[22]附表4直接工程费单价表!#REF!</definedName>
    <definedName name="人40214苯" localSheetId="2">[22]附表4直接工程费单价表!#REF!</definedName>
    <definedName name="人40224" localSheetId="2">[2]附表5直接工程费单价表!#REF!</definedName>
    <definedName name="人40260" localSheetId="2">[2]附表5直接工程费单价表!#REF!</definedName>
    <definedName name="人40263" localSheetId="2">[2]附表5直接工程费单价表!#REF!</definedName>
    <definedName name="人40271" localSheetId="2">[2]附表5直接工程费单价表!#REF!</definedName>
    <definedName name="人40286" localSheetId="2">[2]附表5直接工程费单价表!#REF!</definedName>
    <definedName name="人40287" localSheetId="2">[2]附表5直接工程费单价表!#REF!</definedName>
    <definedName name="人40288" localSheetId="2">[2]附表5直接工程费单价表!#REF!</definedName>
    <definedName name="人40289" localSheetId="2">[2]附表5直接工程费单价表!#REF!</definedName>
    <definedName name="人40289A" localSheetId="2">[2]附表5直接工程费单价表!#REF!</definedName>
    <definedName name="人40306" localSheetId="2">[2]附表5直接工程费单价表!#REF!</definedName>
    <definedName name="人40306A" localSheetId="2">[2]附表5直接工程费单价表!#REF!</definedName>
    <definedName name="人40306B" localSheetId="2">[2]附表5直接工程费单价表!#REF!</definedName>
    <definedName name="人50003" localSheetId="2">[2]附表5直接工程费单价表!#REF!</definedName>
    <definedName name="人50004" localSheetId="2">[2]附表5直接工程费单价表!#REF!</definedName>
    <definedName name="人50005" localSheetId="2">[2]附表5直接工程费单价表!#REF!</definedName>
    <definedName name="人50006" localSheetId="2">[2]附表5直接工程费单价表!#REF!</definedName>
    <definedName name="人50045" localSheetId="2">[2]附表5直接工程费单价表!#REF!</definedName>
    <definedName name="人50046" localSheetId="2">[2]附表5直接工程费单价表!#REF!</definedName>
    <definedName name="人50049" localSheetId="2">[2]附表5直接工程费单价表!#REF!</definedName>
    <definedName name="人50050" localSheetId="2">[2]附表5直接工程费单价表!#REF!</definedName>
    <definedName name="人50064" localSheetId="2">[22]附表4直接工程费单价表!#REF!</definedName>
    <definedName name="人50067" localSheetId="2">[22]附表4直接工程费单价表!#REF!</definedName>
    <definedName name="人50115" localSheetId="2">[2]附表5直接工程费单价表!#REF!</definedName>
    <definedName name="人70007" localSheetId="2">[22]附表4直接工程费单价表!#REF!</definedName>
    <definedName name="人70013" localSheetId="2">[22]附表4直接工程费单价表!#REF!</definedName>
    <definedName name="人70014" localSheetId="2">[22]附表4直接工程费单价表!#REF!</definedName>
    <definedName name="人70070" localSheetId="2">[22]附表4直接工程费单价表!#REF!</definedName>
    <definedName name="人70105" localSheetId="2">[22]附表4直接工程费单价表!#REF!</definedName>
    <definedName name="人70106" localSheetId="2">[22]附表4直接工程费单价表!#REF!</definedName>
    <definedName name="人70114" localSheetId="2">[22]附表4直接工程费单价表!#REF!</definedName>
    <definedName name="人70125" localSheetId="2">[22]附表4直接工程费单价表!#REF!</definedName>
    <definedName name="人70194" localSheetId="2">[2]附表5直接工程费单价表!#REF!</definedName>
    <definedName name="人70195" localSheetId="2">[2]附表5直接工程费单价表!#REF!</definedName>
    <definedName name="人70196" localSheetId="2">[2]附表5直接工程费单价表!#REF!</definedName>
    <definedName name="人80015" localSheetId="2">[22]附表4直接工程费单价表!#REF!</definedName>
    <definedName name="人80015加800162" localSheetId="2">[22]附表4直接工程费单价表!#REF!</definedName>
    <definedName name="人80015减80016" localSheetId="2">[22]附表4直接工程费单价表!#REF!</definedName>
    <definedName name="人80023加8002410" localSheetId="2">[22]附表4直接工程费单价表!#REF!</definedName>
    <definedName name="人80033" localSheetId="2">[22]附表4直接工程费单价表!#REF!</definedName>
    <definedName name="人80034" localSheetId="2">[22]附表4直接工程费单价表!#REF!</definedName>
    <definedName name="人90013" localSheetId="2">[22]附表4直接工程费单价表!#REF!</definedName>
    <definedName name="人90014" localSheetId="2">[2]附表5直接工程费单价表!#REF!</definedName>
    <definedName name="人90017" localSheetId="2">[2]附表5直接工程费单价表!#REF!</definedName>
    <definedName name="人90017A" localSheetId="2">[2]附表5直接工程费单价表!#REF!</definedName>
    <definedName name="人90085" localSheetId="2">[2]附表5直接工程费单价表!#REF!</definedName>
    <definedName name="人90086" localSheetId="2">[2]附表5直接工程费单价表!#REF!</definedName>
    <definedName name="人90087" localSheetId="2">[2]附表5直接工程费单价表!#REF!</definedName>
    <definedName name="人90087A" localSheetId="2">[2]附表5直接工程费单价表!#REF!</definedName>
    <definedName name="人90136" localSheetId="2">[2]附表5直接工程费单价表!#REF!</definedName>
    <definedName name="人90147" localSheetId="2">[2]附表5直接工程费单价表!#REF!</definedName>
    <definedName name="人90189" localSheetId="2">[2]附表5直接工程费单价表!#REF!</definedName>
    <definedName name="人补1" localSheetId="2">[2]附表5直接工程费单价表!#REF!</definedName>
    <definedName name="人补1A" localSheetId="2">[2]附表5直接工程费单价表!#REF!</definedName>
    <definedName name="人补2" localSheetId="2">[2]附表5直接工程费单价表!#REF!</definedName>
    <definedName name="人补3" localSheetId="2">[2]附表5直接工程费单价表!#REF!</definedName>
    <definedName name="人补4" localSheetId="2">[2]附表5直接工程费单价表!#REF!</definedName>
    <definedName name="人补5" localSheetId="2">[2]附表5直接工程费单价表!#REF!</definedName>
    <definedName name="人参60432" localSheetId="2">[2]附表5直接工程费单价表!#REF!</definedName>
    <definedName name="人工费" localSheetId="2">[66]附表2人工预算单价!#REF!</definedName>
    <definedName name="人工挖土、手扶运300m__工程" localSheetId="2">[49]新定额单价!#REF!</definedName>
    <definedName name="人甲" localSheetId="2">[48]附表1人工单价计算表!$E$20</definedName>
    <definedName name="人建11_25换" localSheetId="2">[2]附表5直接工程费单价表!#REF!</definedName>
    <definedName name="人建4_10换" localSheetId="2">[2]附表5直接工程费单价表!#REF!</definedName>
    <definedName name="人乙" localSheetId="2">[48]附表1人工单价计算表!$G$20</definedName>
    <definedName name="软管接头" localSheetId="2">[2]附表2材料价格表!#REF!</definedName>
    <definedName name="润滑油" localSheetId="2">[22]附表2材料价格计算表!#REF!</definedName>
    <definedName name="洒水汽车6000L以内" localSheetId="2">[2]附表3机械台班!#REF!</definedName>
    <definedName name="三道井片区" localSheetId="2" hidden="1">{"'现金流量表（全部投资）'!$B$4:$P$23"}</definedName>
    <definedName name="三盘三通φ225×200×355" localSheetId="2">[2]附表2材料价格表!#REF!</definedName>
    <definedName name="三盘三通φ250×200×200" localSheetId="2">[2]附表2材料价格表!#REF!</definedName>
    <definedName name="三盘三通φ315×160×250" localSheetId="2">[2]附表2材料价格表!#REF!</definedName>
    <definedName name="三盘三通φ315×200×225" localSheetId="2">[2]附表2材料价格表!#REF!</definedName>
    <definedName name="三盘三通φ315×200×250" localSheetId="2">[2]附表2材料价格表!#REF!</definedName>
    <definedName name="三盘三通φ315×200×315" localSheetId="2">[2]附表2材料价格表!#REF!</definedName>
    <definedName name="三盘三通φ355×160×225" localSheetId="2">[2]附表2材料价格表!#REF!</definedName>
    <definedName name="三盘三通φ355×160×315" localSheetId="2">[2]附表2材料价格表!#REF!</definedName>
    <definedName name="三盘三通φ355×200×225" localSheetId="2">[2]附表2材料价格表!#REF!</definedName>
    <definedName name="三盘三通φ355×200×315" localSheetId="2">[2]附表2材料价格表!#REF!</definedName>
    <definedName name="三盘三通φ355×200×400" localSheetId="2">[2]附表2材料价格表!#REF!</definedName>
    <definedName name="三盘三通φ355×400×355" localSheetId="2">[2]附表2材料价格表!#REF!</definedName>
    <definedName name="三盘三通φ400×200×225" localSheetId="2">[2]附表2材料价格表!#REF!</definedName>
    <definedName name="三盘三通φ400×200×355" localSheetId="2">[2]附表2材料价格表!#REF!</definedName>
    <definedName name="三盘三通φ400×500×400" localSheetId="2">[2]附表2材料价格表!#REF!</definedName>
    <definedName name="三盘三通φ500×500×500" localSheetId="2">[2]附表2材料价格表!#REF!</definedName>
    <definedName name="三盘三通φ80×80×80" localSheetId="2">[2]附表2材料价格表!#REF!</definedName>
    <definedName name="三通11090" localSheetId="2">[5]附表2!#REF!</definedName>
    <definedName name="三通16090" localSheetId="2">[5]附表2!#REF!</definedName>
    <definedName name="三通20090" localSheetId="2">[5]附表2!#REF!</definedName>
    <definedName name="三通25090" localSheetId="2">[5]附表2!#REF!</definedName>
    <definedName name="三通90" localSheetId="2">[5]附表2!#REF!</definedName>
    <definedName name="三通φ160×180×160" localSheetId="2">[2]附表2材料价格表!#REF!</definedName>
    <definedName name="三通φ180×180×160" localSheetId="2">[2]附表2材料价格表!#REF!</definedName>
    <definedName name="三通φ180×180×90" localSheetId="2">[2]附表2材料价格表!#REF!</definedName>
    <definedName name="沙枣" localSheetId="2">[22]附表2材料价格计算表!#REF!</definedName>
    <definedName name="砂" localSheetId="2">[22]附表2材料价格计算表!#REF!</definedName>
    <definedName name="砂浆" localSheetId="2">[2]附表5直接工程费单价表!#REF!</definedName>
    <definedName name="砂浆7.5" localSheetId="2">[48]附表7砂浆配比表!$I$7</definedName>
    <definedName name="砂砾石" localSheetId="2">#REF!</definedName>
    <definedName name="设备费" localSheetId="2">#REF!</definedName>
    <definedName name="设备购置费" localSheetId="2">[71]设备!#REF!</definedName>
    <definedName name="设计费" localSheetId="2">#REF!</definedName>
    <definedName name="伸缩节200" localSheetId="2">[5]附表2!#REF!</definedName>
    <definedName name="生产安置平衡" localSheetId="2">#REF!</definedName>
    <definedName name="石灰" localSheetId="2">[22]附表2材料价格计算表!#REF!</definedName>
    <definedName name="石棉织布" localSheetId="2">[22]附表2材料价格计算表!#REF!</definedName>
    <definedName name="石屑" localSheetId="2">[22]附表2材料价格计算表!#REF!</definedName>
    <definedName name="竖管" localSheetId="2">[2]附表2材料价格表!#REF!</definedName>
    <definedName name="竖管75" localSheetId="2">[5]附表2!#REF!</definedName>
    <definedName name="竖管80_150" localSheetId="2">[2]附表2材料价格表!#REF!</definedName>
    <definedName name="数量" localSheetId="2">'[35]#REF'!$D$2</definedName>
    <definedName name="双" localSheetId="2" hidden="1">{"'现金流量表（全部投资）'!$B$4:$P$23"}</definedName>
    <definedName name="双承PVC塑管φ110×3.2×9000" localSheetId="2">[2]附表2材料价格表!#REF!</definedName>
    <definedName name="双承PVC塑管φ125×3.7×9000" localSheetId="2">[2]附表2材料价格表!#REF!</definedName>
    <definedName name="双承PVC塑管φ160×4.7×9000" localSheetId="2">[2]附表2材料价格表!#REF!</definedName>
    <definedName name="双承PVC塑管φ200×5.9×10000" localSheetId="2">[2]附表2材料价格表!#REF!</definedName>
    <definedName name="双承PVC塑管φ200×5.9×9000" localSheetId="2">[2]附表2材料价格表!#REF!</definedName>
    <definedName name="双承PVC塑管φ225×6.6×10000" localSheetId="2">[2]附表2材料价格表!#REF!</definedName>
    <definedName name="双承PVC塑管φ250×7.3×10000" localSheetId="2">[2]附表2材料价格表!#REF!</definedName>
    <definedName name="双承PVC塑管φ315×9.2×10000" localSheetId="2">[2]附表2材料价格表!#REF!</definedName>
    <definedName name="双承PVC塑管φ355×10.4×10000" localSheetId="2">[2]附表2材料价格表!#REF!</definedName>
    <definedName name="双承PVC塑管φ400×11.7×10000" localSheetId="2">[2]附表2材料价格表!#REF!</definedName>
    <definedName name="双承PVC塑管φ500×14.6×10000" localSheetId="2">[2]附表2材料价格表!#REF!</definedName>
    <definedName name="双承PVC塑管φ90×2.8×9000" localSheetId="2">[2]附表2材料价格表!#REF!</definedName>
    <definedName name="双法兰短管" localSheetId="2">[2]附表2材料价格表!#REF!</definedName>
    <definedName name="双法兰空气阀" localSheetId="2">[2]附表2材料价格表!#REF!</definedName>
    <definedName name="双轮胶车" localSheetId="2">[46]机械汇总!$K$74</definedName>
    <definedName name="双面刨床" localSheetId="2">[2]附表3机械台班!#REF!</definedName>
    <definedName name="双盘短管φ315×600" localSheetId="2">[2]附表2材料价格表!#REF!</definedName>
    <definedName name="双盘短管φ315×600、45" localSheetId="2">[2]附表2材料价格表!#REF!</definedName>
    <definedName name="双盘短管φ400×600" localSheetId="2">[2]附表2材料价格表!#REF!</definedName>
    <definedName name="双盘短管φ400×600、30" localSheetId="2">[2]附表2材料价格表!#REF!</definedName>
    <definedName name="双盘短管φ500×600" localSheetId="2">[2]附表2材料价格表!#REF!</definedName>
    <definedName name="双盘弯头φ200×200" localSheetId="2">[2]附表2材料价格表!#REF!</definedName>
    <definedName name="双盘弯头φ225×160" localSheetId="2">[2]附表2材料价格表!#REF!</definedName>
    <definedName name="双盘弯头φ225×200" localSheetId="2">[2]附表2材料价格表!#REF!</definedName>
    <definedName name="双盘弯头φ250×160" localSheetId="2">[2]附表2材料价格表!#REF!</definedName>
    <definedName name="双盘弯头φ250×200" localSheetId="2">[2]附表2材料价格表!#REF!</definedName>
    <definedName name="双是" localSheetId="2" hidden="1">{"'现金流量表（全部投资）'!$B$4:$P$23"}</definedName>
    <definedName name="水" localSheetId="2">#REF!</definedName>
    <definedName name="水泵机组250QJ100_270_15" localSheetId="2">[2]附表2材料价格表!#REF!</definedName>
    <definedName name="水泵机组250QJ80_320_16" localSheetId="2">[2]附表2材料价格表!#REF!</definedName>
    <definedName name="水泵机组IS80_50_250" localSheetId="2">[2]附表2材料价格表!#REF!</definedName>
    <definedName name="水表" localSheetId="2">[2]附表2材料价格表!#REF!</definedName>
    <definedName name="水措施费南" localSheetId="2">#REF!</definedName>
    <definedName name="水价" localSheetId="2">[46]材价汇!$D$17</definedName>
    <definedName name="水间接费南" localSheetId="2">#REF!</definedName>
    <definedName name="水力机械调差系数" localSheetId="2">#REF!</definedName>
    <definedName name="水利" localSheetId="2">#REF!</definedName>
    <definedName name="水泥" localSheetId="2">#REF!</definedName>
    <definedName name="水泥32.5" localSheetId="2">'[42]附表2 材料价格表'!#REF!</definedName>
    <definedName name="水泥325" localSheetId="2">#REF!</definedName>
    <definedName name="水泥425" localSheetId="2">#REF!</definedName>
    <definedName name="水泥电杆￠190_12m" localSheetId="2">[2]附表2材料价格表!#REF!</definedName>
    <definedName name="水泥电杆79米" localSheetId="2">[22]附表2材料价格计算表!#REF!</definedName>
    <definedName name="水泥电杆911米" localSheetId="2">[22]附表2材料价格计算表!#REF!</definedName>
    <definedName name="水直接工程费南" localSheetId="2">#REF!</definedName>
    <definedName name="税金" localSheetId="2">[58]基础参数值!$M$15</definedName>
    <definedName name="思想" localSheetId="2">#REF!</definedName>
    <definedName name="四盘四通φ315×200×400×355" localSheetId="2">[2]附表2材料价格表!#REF!</definedName>
    <definedName name="四盘四通φ400×355×355×200" localSheetId="2">[2]附表2材料价格表!#REF!</definedName>
    <definedName name="四盘四通φ400×500×200×400" localSheetId="2">[2]附表2材料价格表!#REF!</definedName>
    <definedName name="四通φ180×90×180×90" localSheetId="2">[2]附表2材料价格表!#REF!</definedName>
    <definedName name="速生杨" localSheetId="2">[5]附表2!#REF!</definedName>
    <definedName name="塑料软管" localSheetId="2">[22]附表2材料价格计算表!#REF!</definedName>
    <definedName name="碎石" localSheetId="2">#REF!</definedName>
    <definedName name="碎石30mm" localSheetId="2">[2]附表2材料价格表!#REF!</definedName>
    <definedName name="碎石40mm" localSheetId="2">[2]附表2材料价格表!#REF!</definedName>
    <definedName name="碎石50mm" localSheetId="2">[2]附表2材料价格表!#REF!</definedName>
    <definedName name="塔式起重机10t" localSheetId="2">#REF!</definedName>
    <definedName name="塔式起重机25t" localSheetId="2">#REF!</definedName>
    <definedName name="塔式起重机6t" localSheetId="2">[2]附表3机械台班!#REF!</definedName>
    <definedName name="摊铺机TX150" localSheetId="2">[2]附表3机械台班!#REF!</definedName>
    <definedName name="田间道路工程" localSheetId="2">#REF!</definedName>
    <definedName name="铁钉" localSheetId="2">#REF!</definedName>
    <definedName name="铁横担_∠63×6×1500" localSheetId="2">[2]附表2材料价格表!#REF!</definedName>
    <definedName name="铁横担_∠8×8×1700" localSheetId="2">[2]附表2材料价格表!#REF!</definedName>
    <definedName name="铁横担∠8×8×1700" localSheetId="2">[2]附表2材料价格表!#REF!</definedName>
    <definedName name="铁横担L6361500" localSheetId="2">[22]附表2材料价格计算表!#REF!</definedName>
    <definedName name="铁横担L636800" localSheetId="2">[22]附表2材料价格计算表!#REF!</definedName>
    <definedName name="铁横担L8081700" localSheetId="2">[22]附表2材料价格计算表!#REF!</definedName>
    <definedName name="铁件" localSheetId="2">#REF!</definedName>
    <definedName name="铁六渠分水闸" localSheetId="2">#REF!</definedName>
    <definedName name="铁六渠节制闸" localSheetId="2">#REF!</definedName>
    <definedName name="铁六渠生产桥" localSheetId="2">#REF!</definedName>
    <definedName name="铁丝" localSheetId="2">[48]附表2材料价格计算表!$D$25</definedName>
    <definedName name="铁丝_综合" localSheetId="2">[2]附表2材料价格表!#REF!</definedName>
    <definedName name="铁丝10" localSheetId="2">[2]附表2材料价格表!#REF!</definedName>
    <definedName name="铁丝12" localSheetId="2">[2]附表2材料价格表!#REF!</definedName>
    <definedName name="铁丝14" localSheetId="2">[2]附表2材料价格表!#REF!</definedName>
    <definedName name="铁丝16" localSheetId="2">[2]附表2材料价格表!#REF!</definedName>
    <definedName name="铁丝20" localSheetId="2">[2]附表2材料价格表!#REF!</definedName>
    <definedName name="铁丝22" localSheetId="2">[2]附表2材料价格表!#REF!</definedName>
    <definedName name="铁丝8" localSheetId="2">[2]附表2材料价格表!#REF!</definedName>
    <definedName name="砼C15" localSheetId="2">[56]单位估价!#REF!</definedName>
    <definedName name="砼C20M2" localSheetId="2">'[46]表3-8'!$N$13</definedName>
    <definedName name="砼C25M2" localSheetId="2">'[46]表3-8'!$N$15</definedName>
    <definedName name="砼拌制" localSheetId="2">[58]单价分析表!$F$349</definedName>
    <definedName name="砼垂直运输" localSheetId="2">[58]单价分析表!$F$336</definedName>
    <definedName name="砼吊罐1" localSheetId="2">#REF!</definedName>
    <definedName name="砼管1000" localSheetId="2">'[42]附表2 材料价格表'!#REF!</definedName>
    <definedName name="砼搅拌机0.4" localSheetId="2">#REF!</definedName>
    <definedName name="砼水平运输" localSheetId="2">[58]单价分析表!$F$323</definedName>
    <definedName name="砼运输" localSheetId="2">[5]附表4单价!#REF!</definedName>
    <definedName name="铜电焊条" localSheetId="2">[2]附表2材料价格表!#REF!</definedName>
    <definedName name="土措施费南" localSheetId="2">#REF!</definedName>
    <definedName name="土地平整" localSheetId="2">[39]表3工程施工费表!$I$8</definedName>
    <definedName name="土地平整工程" localSheetId="2">#REF!</definedName>
    <definedName name="土间接费南" localSheetId="2">#REF!</definedName>
    <definedName name="土建单价" localSheetId="2">#REF!</definedName>
    <definedName name="土建费率" localSheetId="2">#REF!</definedName>
    <definedName name="土建工程量" localSheetId="2">#REF!</definedName>
    <definedName name="土直接工程费南" localSheetId="2">#REF!</definedName>
    <definedName name="推土机103kw" localSheetId="2">[2]附表3机械台班!#REF!</definedName>
    <definedName name="推土机55kw" localSheetId="2">[2]附表3机械台班!#REF!</definedName>
    <definedName name="推土机59kw" localSheetId="2">#REF!</definedName>
    <definedName name="推土机74kw" localSheetId="2">#REF!</definedName>
    <definedName name="推土机88kw" localSheetId="2">[2]附表3机械台班!#REF!</definedName>
    <definedName name="推土机89kw" localSheetId="2">[2]附表3机械台班!#REF!</definedName>
    <definedName name="拖拉机55kw" localSheetId="2">[2]附表3机械台班!#REF!</definedName>
    <definedName name="拖拉机59KW" localSheetId="2">#REF!</definedName>
    <definedName name="拖拉机74kw" localSheetId="2">#REF!</definedName>
    <definedName name="挖掘机1.0油动" localSheetId="2">#REF!</definedName>
    <definedName name="挖掘机1m3" localSheetId="2">[2]附表3机械台班!#REF!</definedName>
    <definedName name="蛙式打夯机2.8k" localSheetId="2">[2]附表3机械台班!#REF!</definedName>
    <definedName name="蛙式打夯机2.8KW" localSheetId="2">#REF!</definedName>
    <definedName name="弯头12590" localSheetId="2">[5]附表2!#REF!</definedName>
    <definedName name="弯头20045" localSheetId="2">[5]附表2!#REF!</definedName>
    <definedName name="弯头25090" localSheetId="2">[5]附表2!#REF!</definedName>
    <definedName name="弯头Dg120" localSheetId="2">[2]附表2材料价格表!#REF!</definedName>
    <definedName name="弯头Dg160" localSheetId="2">[2]附表2材料价格表!#REF!</definedName>
    <definedName name="弯头Dg180" localSheetId="2">[2]附表2材料价格表!#REF!</definedName>
    <definedName name="弯头Dg90" localSheetId="2">[2]附表2材料价格表!#REF!</definedName>
    <definedName name="弯头φ110" localSheetId="2">[2]附表2材料价格表!#REF!</definedName>
    <definedName name="弯头φ120_90度" localSheetId="2">[2]附表2材料价格表!#REF!</definedName>
    <definedName name="弯头φ140_90度" localSheetId="2">[2]附表2材料价格表!#REF!</definedName>
    <definedName name="弯头φ160" localSheetId="2">[2]附表2材料价格表!#REF!</definedName>
    <definedName name="弯头φ160_90度" localSheetId="2">[2]附表2材料价格表!#REF!</definedName>
    <definedName name="弯头φ180" localSheetId="2">[2]附表2材料价格表!#REF!</definedName>
    <definedName name="弯头φ90" localSheetId="2">[2]附表2材料价格表!#REF!</definedName>
    <definedName name="碗头挂板W_7B" localSheetId="2">[2]附表2材料价格表!#REF!</definedName>
    <definedName name="万元" localSheetId="2">'[35]#REF'!$H$2</definedName>
    <definedName name="西瓜滴灌" localSheetId="2" hidden="1">{"'现金流量表（全部投资）'!$B$4:$P$23"}</definedName>
    <definedName name="系数1" localSheetId="2">#REF!</definedName>
    <definedName name="系数3" localSheetId="2">#REF!</definedName>
    <definedName name="纤细估算" localSheetId="2" hidden="1">#REF!</definedName>
    <definedName name="现场安装" localSheetId="2">[58]基础参数值!$F$23</definedName>
    <definedName name="现场钢筋" localSheetId="2">[58]基础参数值!$F$19</definedName>
    <definedName name="现场其它" localSheetId="2">[58]基础参数值!$F$22</definedName>
    <definedName name="现场砌石" localSheetId="2">[58]基础参数值!$F$17</definedName>
    <definedName name="现场砼" localSheetId="2">[58]基础参数值!$F$18</definedName>
    <definedName name="现场土方" localSheetId="2">[58]基础参数值!$F$15</definedName>
    <definedName name="现场钻孔" localSheetId="2">[58]基础参数值!$F$20</definedName>
    <definedName name="线夹" localSheetId="2">[2]附表2材料价格表!#REF!</definedName>
    <definedName name="橡胶绝缘线" localSheetId="2">[22]附表2材料价格计算表!#REF!</definedName>
    <definedName name="橡胶石棉板" localSheetId="2">[2]附表2材料价格表!#REF!</definedName>
    <definedName name="橡胶止水带" localSheetId="2">[46]材价汇!$D$50</definedName>
    <definedName name="橡胶止水圈_1000" localSheetId="2">[2]附表2材料价格表!#REF!</definedName>
    <definedName name="橡胶止水圈_600" localSheetId="2">[2]附表2材料价格表!#REF!</definedName>
    <definedName name="橡胶止水圈DN1000" localSheetId="2">[48]附表2材料价格计算表!$D$47</definedName>
    <definedName name="橡胶止水圈DN600" localSheetId="2">[22]附表2材料价格计算表!#REF!</definedName>
    <definedName name="橡皮绝缘线" localSheetId="2">[22]附表2材料价格计算表!#REF!</definedName>
    <definedName name="楔形线夹_NX_2" localSheetId="2">[2]附表2材料价格表!#REF!</definedName>
    <definedName name="楔形线夹NX_1" localSheetId="2">[2]附表2材料价格表!#REF!</definedName>
    <definedName name="楔形线夹NX_2" localSheetId="2">[2]附表2材料价格表!#REF!</definedName>
    <definedName name="楔型线夹NX2" localSheetId="2">[22]附表2材料价格计算表!#REF!</definedName>
    <definedName name="泄水阀" localSheetId="2">[2]附表2材料价格表!#REF!</definedName>
    <definedName name="泄水阀φ120" localSheetId="2">[2]附表2材料价格表!#REF!</definedName>
    <definedName name="泄水阀φ140" localSheetId="2">[2]附表2材料价格表!#REF!</definedName>
    <definedName name="泄水阀φ160" localSheetId="2">[2]附表2材料价格表!#REF!</definedName>
    <definedName name="新疆杨" localSheetId="2">[22]附表2材料价格计算表!#REF!</definedName>
    <definedName name="新年" localSheetId="2">#REF!</definedName>
    <definedName name="型钢" localSheetId="2">[48]附表2材料价格计算表!$D$31</definedName>
    <definedName name="型钢剪断机13kw" localSheetId="2">[2]附表3机械台班!#REF!</definedName>
    <definedName name="性别" localSheetId="2">[62]二级代码!$A$2:$A$4</definedName>
    <definedName name="蓄水池" localSheetId="2">蓄水池</definedName>
    <definedName name="悬式瓷瓶XP_7" localSheetId="2">[2]附表2材料价格表!#REF!</definedName>
    <definedName name="悬式绝缘子_X_4.5" localSheetId="2">[2]附表2材料价格表!#REF!</definedName>
    <definedName name="悬式绝缘子X_4.5" localSheetId="2">[2]附表2材料价格表!#REF!</definedName>
    <definedName name="悬式绝缘子X4.5" localSheetId="2">[22]附表2材料价格计算表!#REF!</definedName>
    <definedName name="压力表" localSheetId="2">[2]附表2材料价格表!#REF!</definedName>
    <definedName name="压力表0.6MPa" localSheetId="2">[2]附表2材料价格表!#REF!</definedName>
    <definedName name="压力表弯管φ16" localSheetId="2">[2]附表2材料价格表!#REF!</definedName>
    <definedName name="压力钢管" localSheetId="2">#REF!</definedName>
    <definedName name="压力钢管调差系数" localSheetId="2">#REF!</definedName>
    <definedName name="羊脚碾5_7t" localSheetId="2">[2]附表3机械台班!#REF!</definedName>
    <definedName name="羊脚碾7T" localSheetId="2">#REF!</definedName>
    <definedName name="羊脚碾8_12t" localSheetId="2">[2]附表3机械台班!#REF!</definedName>
    <definedName name="杨树" localSheetId="2">[46]材价汇!$D$49</definedName>
    <definedName name="氧气" localSheetId="2">#REF!</definedName>
    <definedName name="业主管理费" localSheetId="2">'[55]表5-5业主'!$I$14</definedName>
    <definedName name="一" localSheetId="2" hidden="1">{"'现金流量表（全部投资）'!$B$4:$P$23"}</definedName>
    <definedName name="一般石方开挖风钻Ⅶ_工程" localSheetId="2">[49]新定额单价!#REF!</definedName>
    <definedName name="乙二胺" localSheetId="2">[2]附表2材料价格表!#REF!</definedName>
    <definedName name="乙类" localSheetId="2">[55]附表1人工单价表!#REF!</definedName>
    <definedName name="乙炔气" localSheetId="2">[46]材价汇!$D$36</definedName>
    <definedName name="溢流堰砼200__工程" localSheetId="2">#REF!</definedName>
    <definedName name="油浸石棉盘根250℃" localSheetId="2">[22]附表2材料价格计算表!#REF!</definedName>
    <definedName name="油毛毡" localSheetId="2">[2]附表2材料价格表!#REF!</definedName>
    <definedName name="油漆" localSheetId="2">[46]材价汇!$D$38</definedName>
    <definedName name="油毡" localSheetId="2">[22]附表2材料价格计算表!#REF!</definedName>
    <definedName name="预埋铁件" localSheetId="2">[46]材价汇!$D$33</definedName>
    <definedName name="预制砼防护管" localSheetId="2">[5]附表2!#REF!</definedName>
    <definedName name="预制砼柱" localSheetId="2">[56]单位估价!#REF!</definedName>
    <definedName name="原木" localSheetId="2">#REF!</definedName>
    <definedName name="圆盘锯" localSheetId="2">[2]附表3机械台班!#REF!</definedName>
    <definedName name="载重汽车10t" localSheetId="2">#REF!</definedName>
    <definedName name="载重汽车5t" localSheetId="2">#REF!</definedName>
    <definedName name="载重汽车5吨" localSheetId="2">[46]机械汇总!$K$60</definedName>
    <definedName name="闸墩21_21.9m接高200_砼" localSheetId="2">#REF!</definedName>
    <definedName name="闸阀" localSheetId="2">[2]附表2材料价格表!#REF!</definedName>
    <definedName name="闸阀110" localSheetId="2">[2]附表2材料价格表!#REF!</definedName>
    <definedName name="闸阀250" localSheetId="2">[5]附表2!#REF!</definedName>
    <definedName name="闸阀90" localSheetId="2">[5]附表2!#REF!</definedName>
    <definedName name="闸阀Dg120" localSheetId="2">[2]附表2材料价格表!#REF!</definedName>
    <definedName name="闸阀Dg160" localSheetId="2">[2]附表2材料价格表!#REF!</definedName>
    <definedName name="闸阀Dg180" localSheetId="2">[2]附表2材料价格表!#REF!</definedName>
    <definedName name="闸阀Dg90" localSheetId="2">[2]附表2材料价格表!#REF!</definedName>
    <definedName name="闸阀φ120" localSheetId="2">[2]附表2材料价格表!#REF!</definedName>
    <definedName name="闸阀φ140" localSheetId="2">[2]附表2材料价格表!#REF!</definedName>
    <definedName name="闸阀φ160" localSheetId="2">[2]附表2材料价格表!#REF!</definedName>
    <definedName name="闸阀φ180" localSheetId="2">[2]附表2材料价格表!#REF!</definedName>
    <definedName name="闸阀φ200" localSheetId="2">[2]附表2材料价格表!#REF!</definedName>
    <definedName name="闸阀φ225" localSheetId="2">[2]附表2材料价格表!#REF!</definedName>
    <definedName name="闸阀φ250" localSheetId="2">[2]附表2材料价格表!#REF!</definedName>
    <definedName name="闸阀φ315" localSheetId="2">[2]附表2材料价格表!#REF!</definedName>
    <definedName name="闸阀φ355" localSheetId="2">[2]附表2材料价格表!#REF!</definedName>
    <definedName name="闸阀φ400" localSheetId="2">[2]附表2材料价格表!#REF!</definedName>
    <definedName name="闸阀φ80" localSheetId="2">[2]附表2材料价格表!#REF!</definedName>
    <definedName name="闸阀φ90" localSheetId="2">[2]附表2材料价格表!#REF!</definedName>
    <definedName name="闸门0.3" localSheetId="2">[71]设备!#REF!</definedName>
    <definedName name="闸门0.4" localSheetId="2">[71]设备!#REF!</definedName>
    <definedName name="闸门0.5" localSheetId="2">[71]设备!#REF!</definedName>
    <definedName name="闸门0.6" localSheetId="2">[71]设备!#REF!</definedName>
    <definedName name="炸药" localSheetId="2">#REF!</definedName>
    <definedName name="粘土" localSheetId="2">[2]附表2材料价格表!#REF!</definedName>
    <definedName name="粘土球" localSheetId="2">[2]附表2材料价格表!#REF!</definedName>
    <definedName name="漳河柳" localSheetId="2">[5]附表2!#REF!</definedName>
    <definedName name="针式瓶P_20T" localSheetId="2">[2]附表2材料价格表!#REF!</definedName>
    <definedName name="支架φ33×1500" localSheetId="2">[2]附表2材料价格表!#REF!</definedName>
    <definedName name="直角挂板Z_7" localSheetId="2">[2]附表2材料价格表!#REF!</definedName>
    <definedName name="直流电焊机30" localSheetId="2">#REF!</definedName>
    <definedName name="止回阀φ120" localSheetId="2">[2]附表2材料价格表!#REF!</definedName>
    <definedName name="止回阀φ140" localSheetId="2">[2]附表2材料价格表!#REF!</definedName>
    <definedName name="止回阀φ160" localSheetId="2">[2]附表2材料价格表!#REF!</definedName>
    <definedName name="中粗砂" localSheetId="2">#REF!</definedName>
    <definedName name="主1" localSheetId="2">#REF!</definedName>
    <definedName name="砖" localSheetId="2">[2]附表2材料价格表!#REF!</definedName>
    <definedName name="紫铜片厚15mm" localSheetId="2">[2]附表2材料价格表!#REF!</definedName>
    <definedName name="自卸汽车5t" localSheetId="2">#REF!</definedName>
    <definedName name="自卸汽车8t" localSheetId="2">[2]附表3机械台班!#REF!</definedName>
    <definedName name="自行式平地机120kw以内" localSheetId="2">[2]附表3机械台班!#REF!</definedName>
    <definedName name="综合估算表" localSheetId="2">#REF!</definedName>
    <definedName name="总干渠石礼公路桥" localSheetId="2">#REF!</definedName>
    <definedName name="总投资" localSheetId="2">#REF!</definedName>
    <definedName name="组合钢模" localSheetId="2">#REF!</definedName>
    <definedName name="组合钢模板" localSheetId="2">[46]材价汇!$D$29</definedName>
    <definedName name="钻杆" localSheetId="2">[22]附表2材料价格计算表!#REF!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<sst xmlns="http://schemas.openxmlformats.org/spreadsheetml/2006/main" count="1114" uniqueCount="407">
  <si>
    <r>
      <t>工程概算表</t>
    </r>
    <r>
      <rPr>
        <b/>
        <sz val="12"/>
        <rFont val="宋体"/>
        <charset val="134"/>
      </rPr>
      <t xml:space="preserve">               </t>
    </r>
  </si>
  <si>
    <t>单位：万元</t>
  </si>
  <si>
    <t>序号</t>
  </si>
  <si>
    <t>工程或费用名称</t>
  </si>
  <si>
    <t>建  安       工程费</t>
  </si>
  <si>
    <t>设  备
购置费</t>
  </si>
  <si>
    <t>独 立      费 用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</si>
  <si>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计</t>
    </r>
  </si>
  <si>
    <t>第一部分  建筑工程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</si>
  <si>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</si>
  <si>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</si>
  <si>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</si>
  <si>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</si>
  <si>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</si>
  <si>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</si>
  <si>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</si>
  <si>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</si>
  <si>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</si>
  <si>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</si>
  <si>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第二部分  机电设备安装工程及水质提升</t>
  </si>
  <si>
    <t>第三部分  金属结构设备及安装工程</t>
  </si>
  <si>
    <t>第一～第三部分投资合计</t>
  </si>
  <si>
    <t>第四部分 施工临时工程（1%）</t>
  </si>
  <si>
    <t>第一～第四部分投资合计</t>
  </si>
  <si>
    <t>第五部分  独立费用</t>
  </si>
  <si>
    <t>建设管理费（2%）</t>
  </si>
  <si>
    <t>工程监理费（1.5%）</t>
  </si>
  <si>
    <t>工程勘测、设计费（3.0%）</t>
  </si>
  <si>
    <t>安全文明施工措施费（2.5%）</t>
  </si>
  <si>
    <t>工程质量检测费（0.5%）</t>
  </si>
  <si>
    <t>第一～第五部分投资合计</t>
  </si>
  <si>
    <t>静态总投资</t>
  </si>
  <si>
    <t>建筑工程概算表</t>
  </si>
  <si>
    <t>单位:元</t>
  </si>
  <si>
    <t>编号</t>
  </si>
  <si>
    <t>单位</t>
  </si>
  <si>
    <t>数 量</t>
  </si>
  <si>
    <t>单  价</t>
  </si>
  <si>
    <t>合 计</t>
  </si>
  <si>
    <t>备 注</t>
  </si>
  <si>
    <t>第一部分  建筑工程费</t>
  </si>
  <si>
    <t>姚伏镇维修改造工程</t>
  </si>
  <si>
    <t>管道改造工程</t>
  </si>
  <si>
    <t>1.1.1</t>
  </si>
  <si>
    <t>管道穿沟改造</t>
  </si>
  <si>
    <t>处</t>
  </si>
  <si>
    <t>土方开挖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</si>
  <si>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</si>
  <si>
    <t>土方回填</t>
  </si>
  <si>
    <t>dn75管（PE 1.0Mpa）管材</t>
  </si>
  <si>
    <t>m</t>
  </si>
  <si>
    <t>2处</t>
  </si>
  <si>
    <t>dn75水平定向钻施工</t>
  </si>
  <si>
    <t>接头安装（含热熔管件）</t>
  </si>
  <si>
    <t>管道建筑物工程</t>
  </si>
  <si>
    <t>1.2.1</t>
  </si>
  <si>
    <t>混凝土井盖板更换（1.4m×1.5m×0.2m）</t>
  </si>
  <si>
    <t>座</t>
  </si>
  <si>
    <t>C25钢筋混凝土井盖板（含井圈盖板预制、运输、安装）</t>
  </si>
  <si>
    <t>铸铁防盗承重井盖（含防坠网、保温）</t>
  </si>
  <si>
    <t>个</t>
  </si>
  <si>
    <t>钢筋制安</t>
  </si>
  <si>
    <t>t</t>
  </si>
  <si>
    <t>1.2.2</t>
  </si>
  <si>
    <t>控制阀井(1.5×1.5×1.8m)</t>
  </si>
  <si>
    <t>单座</t>
  </si>
  <si>
    <t>土方开挖（机械+人工）</t>
  </si>
  <si>
    <r>
      <rPr>
        <sz val="10"/>
        <color theme="1"/>
        <rFont val="宋体"/>
        <charset val="134"/>
      </rPr>
      <t>m</t>
    </r>
    <r>
      <rPr>
        <vertAlign val="superscript"/>
        <sz val="10"/>
        <color theme="1"/>
        <rFont val="宋体"/>
        <charset val="134"/>
      </rPr>
      <t>3</t>
    </r>
  </si>
  <si>
    <t>人工回填土方（夯填）</t>
  </si>
  <si>
    <t>安装整体式钢筋混凝土井（含预制、运输，高抗硫混凝土，掺引气剂）</t>
  </si>
  <si>
    <t>套</t>
  </si>
  <si>
    <t>C20混凝土支墩</t>
  </si>
  <si>
    <t>塑钢钢爬梯</t>
  </si>
  <si>
    <t>kg</t>
  </si>
  <si>
    <t>环氧沥青防腐保护层（井外）</t>
  </si>
  <si>
    <r>
      <rPr>
        <sz val="10"/>
        <color theme="1"/>
        <rFont val="宋体"/>
        <charset val="134"/>
      </rPr>
      <t>m</t>
    </r>
    <r>
      <rPr>
        <vertAlign val="superscript"/>
        <sz val="10"/>
        <color theme="1"/>
        <rFont val="宋体"/>
        <charset val="134"/>
      </rPr>
      <t>2</t>
    </r>
  </si>
  <si>
    <t>M10防水砂浆抹面</t>
  </si>
  <si>
    <t>C20混凝土垫层</t>
  </si>
  <si>
    <t>砂砾石垫层</t>
  </si>
  <si>
    <t>双组份密封胶</t>
  </si>
  <si>
    <t>止水钢套管</t>
  </si>
  <si>
    <t>通伏乡维修改造工程</t>
  </si>
  <si>
    <t>2.1.1</t>
  </si>
  <si>
    <t>dn110管（PE 1.0Mpa）管材</t>
  </si>
  <si>
    <t>dn110管（PE）水平定向钻施工</t>
  </si>
  <si>
    <t>接头连接（含热熔PE管件）</t>
  </si>
  <si>
    <t>2.2.1</t>
  </si>
  <si>
    <t>2.2.2</t>
  </si>
  <si>
    <t>安装整体式C25钢筋混凝土井（含预制、运输，高抗硫混凝土，掺引气剂）</t>
  </si>
  <si>
    <t>崇岗镇维修改造工程</t>
  </si>
  <si>
    <t>3.1.1</t>
  </si>
  <si>
    <t>城关镇维修改造工程</t>
  </si>
  <si>
    <t>4.1.1</t>
  </si>
  <si>
    <t>dn63管（PE 1.25Mpa）管材</t>
  </si>
  <si>
    <t>dn63管（PE）水平定向钻施工</t>
  </si>
  <si>
    <t>渠口乡维修改造工程</t>
  </si>
  <si>
    <t>5.1.1</t>
  </si>
  <si>
    <t>高庄乡维修改造工程</t>
  </si>
  <si>
    <t>6.1.1</t>
  </si>
  <si>
    <t>3处</t>
  </si>
  <si>
    <t>1处</t>
  </si>
  <si>
    <t>dn75管（PE）水平定向钻施工</t>
  </si>
  <si>
    <t>头闸镇维修改造工程</t>
  </si>
  <si>
    <t>7.1.1</t>
  </si>
  <si>
    <t>头闸水厂门窗更换</t>
  </si>
  <si>
    <t>扇</t>
  </si>
  <si>
    <t>7.2.1</t>
  </si>
  <si>
    <t>加压泵房门窗更换</t>
  </si>
  <si>
    <t>更换断桥铝合金平开窗（洞口：1.5*1.7，含拆除原有窗户，更换为断桥窗） 共4扇</t>
  </si>
  <si>
    <r>
      <rPr>
        <sz val="10"/>
        <color indexed="8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2</t>
    </r>
  </si>
  <si>
    <t>更换断桥铝合金平开窗（洞口：2.7*2.1，含拆除原有门，更换为断桥窗） 共1扇</t>
  </si>
  <si>
    <r>
      <rPr>
        <sz val="10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2</t>
    </r>
  </si>
  <si>
    <t>更换断桥铝合金对开门带窗（洞口：1.8*2.6，含拆除原有门，更换为断桥门窗） 共2扇</t>
  </si>
  <si>
    <t>更换断桥铝合金对开门带窗（洞口：1.75*2.5，含拆除原有门，更换为断桥门窗） 共3扇</t>
  </si>
  <si>
    <t>更换断桥铝合金对开门带窗（洞口：1.5*2.5，含拆除原有门，更换为断桥门窗） 共1扇</t>
  </si>
  <si>
    <t>更换断桥铝合金门带窗（洞口：0.96*2.5，含拆除原有门，更换为断桥门窗） 共2扇</t>
  </si>
  <si>
    <t>更换断桥铝合金门带窗（洞口：0.96*2.7，含拆除原有门，更换为断桥门窗） 共1扇</t>
  </si>
  <si>
    <t>旧门拆除及门洞砌筑（包括抹灰、粉刷）共1扇</t>
  </si>
  <si>
    <t>7.2.2</t>
  </si>
  <si>
    <t>大厅门窗更换</t>
  </si>
  <si>
    <t>一层更换断桥铝合金平开窗（洞口：1.75*2.05，含拆除原有窗户，更换为断桥窗） 共3扇</t>
  </si>
  <si>
    <t>一层更换断桥铝合金平开窗（洞口：1.75*1.75，含拆除原有窗户，更换为断桥窗） 共10扇</t>
  </si>
  <si>
    <t>二层更换断桥铝合金平开窗（洞口：1.75*1.75，含拆除原有窗户，更换为断桥窗） 共18扇</t>
  </si>
  <si>
    <t>一层更换断桥铝合金门带窗（洞口：1.45*2.8，含拆除原有门，更换为断桥门窗） 共1扇</t>
  </si>
  <si>
    <t>大厂更换门头</t>
  </si>
  <si>
    <t>项</t>
  </si>
  <si>
    <t>宝丰镇维修改造工程</t>
  </si>
  <si>
    <t>8.1.1</t>
  </si>
  <si>
    <t>8.2.1</t>
  </si>
  <si>
    <t>联丰加压站维修改造工程</t>
  </si>
  <si>
    <t>消毒室房屋（红砖砌筑，包括内外墙抹灰、粉刷）</t>
  </si>
  <si>
    <t>断桥铝合金对开门带窗户 1扇（1.5*2.5m）</t>
  </si>
  <si>
    <r>
      <rPr>
        <sz val="10"/>
        <color theme="1"/>
        <rFont val="宋体"/>
        <charset val="134"/>
      </rPr>
      <t>消毒罐安装（2m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）</t>
    </r>
  </si>
  <si>
    <t>连通管道安装DN25PE管</t>
  </si>
  <si>
    <t>室内照明及插座（包括电线、开关、灯、插座）</t>
  </si>
  <si>
    <t>旧房屋拆除运输</t>
  </si>
  <si>
    <t>加压站院落地坪拆除</t>
  </si>
  <si>
    <r>
      <rPr>
        <sz val="10"/>
        <color rgb="FF000000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3</t>
    </r>
  </si>
  <si>
    <t>加压站院落地坪C20混凝土现浇(厚15cm)</t>
  </si>
  <si>
    <r>
      <rPr>
        <sz val="10"/>
        <color rgb="FF000000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2</t>
    </r>
  </si>
  <si>
    <t>灵沙乡维修改造工程</t>
  </si>
  <si>
    <t>9.1.1</t>
  </si>
  <si>
    <t>灵沙加压站消毒室维修改造工程</t>
  </si>
  <si>
    <t>黄渠桥镇维修改造工程</t>
  </si>
  <si>
    <t>10.1.1</t>
  </si>
  <si>
    <t>万家营子5队管道联通工程</t>
  </si>
  <si>
    <t>管道土方开挖</t>
  </si>
  <si>
    <t>回填管沟</t>
  </si>
  <si>
    <t>dn63管（PE）熔接及安装</t>
  </si>
  <si>
    <t>10.1.2</t>
  </si>
  <si>
    <t>dn160管（PE 1.0Mpa）管材</t>
  </si>
  <si>
    <t>dn50管（PE 1.6Mpa）管材</t>
  </si>
  <si>
    <t>dn160管（PE）水平定向钻施工</t>
  </si>
  <si>
    <t>dn50管（PE）水平定向钻施工</t>
  </si>
  <si>
    <t>10.2.1</t>
  </si>
  <si>
    <t>10.2.2</t>
  </si>
  <si>
    <t>机电设备及安装工程概算表</t>
  </si>
  <si>
    <t>单位：元</t>
  </si>
  <si>
    <t>名称及规格</t>
  </si>
  <si>
    <t>数量</t>
  </si>
  <si>
    <t>单价</t>
  </si>
  <si>
    <t>合价</t>
  </si>
  <si>
    <t>设备费</t>
  </si>
  <si>
    <t>安装费</t>
  </si>
  <si>
    <t>第三部分  机电设备及安装工程</t>
  </si>
  <si>
    <t>南部水厂增压泵更换</t>
  </si>
  <si>
    <t>卧式中开双吸泵LS150-125-381F（250m³/h，45m，45kw）</t>
  </si>
  <si>
    <t>运杂二项费7.749%</t>
  </si>
  <si>
    <t>压力检测设备安装</t>
  </si>
  <si>
    <t>太阳能供电设备（含立杆、支架、太阳能板、蓄电池、防雷接地系统等）</t>
  </si>
  <si>
    <t>底座（C20钢筋混凝土基础）</t>
  </si>
  <si>
    <t>RTU采集器（含控制箱、配套线缆等）</t>
  </si>
  <si>
    <t>压力变送器（量程2.5Mpa，防护等级IP68，测量精度0.5%，输出形式4～20mA、RS485，环境温度-25℃～60℃）</t>
  </si>
  <si>
    <t>通讯费（4年）</t>
  </si>
  <si>
    <t>张</t>
  </si>
  <si>
    <t>通伏水厂、头闸水厂购买药剂</t>
  </si>
  <si>
    <t>次氯酸钠5%的溶液</t>
  </si>
  <si>
    <t>金属结构及安装工程概算表</t>
  </si>
  <si>
    <t>第三部分  金属结构及安装工程</t>
  </si>
  <si>
    <t>1.1</t>
  </si>
  <si>
    <t>控制阀井</t>
  </si>
  <si>
    <t>DN110PE闸阀</t>
  </si>
  <si>
    <t>DN125PE闸阀</t>
  </si>
  <si>
    <t>DN140PE闸阀</t>
  </si>
  <si>
    <t>DN110PE法兰片及法兰根</t>
  </si>
  <si>
    <t>付</t>
  </si>
  <si>
    <t>DN125PE法兰片及法兰根</t>
  </si>
  <si>
    <t>DN140PE法兰片及法兰根</t>
  </si>
  <si>
    <t>附属配件</t>
  </si>
  <si>
    <t>2.1</t>
  </si>
  <si>
    <t>DN90PE闸阀</t>
  </si>
  <si>
    <t>DN90PE法兰片及法兰根</t>
  </si>
  <si>
    <t>3.1</t>
  </si>
  <si>
    <t>DN160PE闸阀</t>
  </si>
  <si>
    <t>DN160PE法兰片及法兰根</t>
  </si>
  <si>
    <t>4.1</t>
  </si>
  <si>
    <t>DN50PE闸阀</t>
  </si>
  <si>
    <t>DN225PE闸阀</t>
  </si>
  <si>
    <t>DN225PE法兰片及法兰根</t>
  </si>
  <si>
    <t>5.1</t>
  </si>
  <si>
    <t>φ110正三通</t>
  </si>
  <si>
    <t>φ125×φ63变径三通</t>
  </si>
  <si>
    <t>φ160×φ63变径三通</t>
  </si>
  <si>
    <t>φ160×φ125变径三通</t>
  </si>
  <si>
    <t>6.1</t>
  </si>
  <si>
    <t>DN275PE闸阀</t>
  </si>
  <si>
    <t>DN275PE法兰片及法兰根</t>
  </si>
  <si>
    <t>φ160×φ90变径三通</t>
  </si>
  <si>
    <t>φ225×φ63变径三通</t>
  </si>
  <si>
    <t>7.1</t>
  </si>
  <si>
    <t>8.1</t>
  </si>
  <si>
    <t>φ160正三通</t>
  </si>
  <si>
    <t>φ225×φ110变径三通</t>
  </si>
  <si>
    <t>9.1</t>
  </si>
  <si>
    <t>DN100PE法兰片及法兰根</t>
  </si>
  <si>
    <t>φ160×φ50变径三通</t>
  </si>
  <si>
    <r>
      <rPr>
        <b/>
        <sz val="10"/>
        <color indexed="8"/>
        <rFont val="宋体"/>
        <charset val="134"/>
      </rPr>
      <t>附表一</t>
    </r>
    <r>
      <rPr>
        <b/>
        <sz val="9"/>
        <color indexed="8"/>
        <rFont val="宋体"/>
        <charset val="134"/>
      </rPr>
      <t xml:space="preserve">                                            </t>
    </r>
    <r>
      <rPr>
        <b/>
        <sz val="16"/>
        <rFont val="宋体"/>
        <charset val="134"/>
      </rPr>
      <t xml:space="preserve">           </t>
    </r>
    <r>
      <rPr>
        <b/>
        <sz val="14"/>
        <rFont val="宋体"/>
        <charset val="134"/>
      </rPr>
      <t>单价汇总表</t>
    </r>
    <r>
      <rPr>
        <b/>
        <sz val="16"/>
        <rFont val="宋体"/>
        <charset val="134"/>
      </rPr>
      <t xml:space="preserve">     </t>
    </r>
  </si>
  <si>
    <t>单价
编号</t>
  </si>
  <si>
    <t>名 称</t>
  </si>
  <si>
    <t>单价
（元）</t>
  </si>
  <si>
    <r>
      <rPr>
        <b/>
        <sz val="8"/>
        <color indexed="8"/>
        <rFont val="宋体"/>
        <charset val="134"/>
      </rPr>
      <t>其</t>
    </r>
    <r>
      <rPr>
        <b/>
        <sz val="8"/>
        <rFont val="宋体"/>
        <charset val="134"/>
      </rPr>
      <t xml:space="preserve">   中:</t>
    </r>
  </si>
  <si>
    <t>人工费</t>
  </si>
  <si>
    <t>材料费</t>
  </si>
  <si>
    <t>机械使              用费</t>
  </si>
  <si>
    <t>嵌套项</t>
  </si>
  <si>
    <t>其他直接费（%）</t>
  </si>
  <si>
    <t>间接费（%）</t>
  </si>
  <si>
    <t>利润
（%）</t>
  </si>
  <si>
    <t>材料补差</t>
  </si>
  <si>
    <t>税金（%）</t>
  </si>
  <si>
    <t>扩大系数（3.0%）</t>
  </si>
  <si>
    <t>人工挖一般土方（Ⅰ～Ⅱ类土）</t>
  </si>
  <si>
    <r>
      <rPr>
        <sz val="8"/>
        <color indexed="8"/>
        <rFont val="宋体"/>
        <charset val="134"/>
      </rPr>
      <t>100m</t>
    </r>
    <r>
      <rPr>
        <vertAlign val="superscript"/>
        <sz val="8"/>
        <rFont val="宋体"/>
        <charset val="134"/>
      </rPr>
      <t>3</t>
    </r>
  </si>
  <si>
    <t>人工挖倒沟槽土方（Ⅰ～Ⅱ类土）</t>
  </si>
  <si>
    <t>挖掘机挖土方（Ⅰ～Ⅱ类土）</t>
  </si>
  <si>
    <t>74kW推土机（推距：10m）（Ⅰ～Ⅱ类土）</t>
  </si>
  <si>
    <t>拖拉机压实</t>
  </si>
  <si>
    <t>建筑物回填土石（机夯）</t>
  </si>
  <si>
    <t>1m3挖掘机挖装石渣汽车运输（1.5-2km）</t>
  </si>
  <si>
    <t>钢筋制作安装</t>
  </si>
  <si>
    <t>挖掘机拆除砌体（水泥浆砌石）</t>
  </si>
  <si>
    <t>人工拆除砌体（水泥浆砌石）</t>
  </si>
  <si>
    <t>液压岩石破碎机拆除混凝土</t>
  </si>
  <si>
    <t>C25桥板预制、运输、安装</t>
  </si>
  <si>
    <t>现浇C20混凝土支墩</t>
  </si>
  <si>
    <t>涂沥青防水层</t>
  </si>
  <si>
    <r>
      <rPr>
        <sz val="8"/>
        <color rgb="FF000000"/>
        <rFont val="宋体"/>
        <charset val="134"/>
      </rPr>
      <t>100m</t>
    </r>
    <r>
      <rPr>
        <vertAlign val="superscript"/>
        <sz val="8"/>
        <rFont val="宋体"/>
        <charset val="134"/>
      </rPr>
      <t>2</t>
    </r>
  </si>
  <si>
    <t>水泥砂浆防水层</t>
  </si>
  <si>
    <t>人工铺设碎石垫层</t>
  </si>
  <si>
    <r>
      <rPr>
        <sz val="8"/>
        <color indexed="8"/>
        <rFont val="宋体"/>
        <charset val="134"/>
      </rPr>
      <t>100m</t>
    </r>
    <r>
      <rPr>
        <vertAlign val="superscript"/>
        <sz val="8"/>
        <color indexed="8"/>
        <rFont val="宋体"/>
        <charset val="134"/>
      </rPr>
      <t>3</t>
    </r>
  </si>
  <si>
    <t>建筑物回填土（松填）</t>
  </si>
  <si>
    <t>74kW推土机（推距：20m）（Ⅰ～Ⅱ类土）</t>
  </si>
  <si>
    <t>房屋拆除</t>
  </si>
  <si>
    <r>
      <rPr>
        <sz val="8"/>
        <color indexed="8"/>
        <rFont val="宋体"/>
        <charset val="134"/>
      </rPr>
      <t>10m</t>
    </r>
    <r>
      <rPr>
        <vertAlign val="superscript"/>
        <sz val="8"/>
        <color indexed="8"/>
        <rFont val="宋体"/>
        <charset val="134"/>
      </rPr>
      <t>2</t>
    </r>
  </si>
  <si>
    <t>sbs防水卷材铺设</t>
  </si>
  <si>
    <r>
      <rPr>
        <sz val="8"/>
        <color indexed="8"/>
        <rFont val="宋体"/>
        <charset val="134"/>
      </rPr>
      <t>100m</t>
    </r>
    <r>
      <rPr>
        <vertAlign val="superscript"/>
        <sz val="8"/>
        <color indexed="8"/>
        <rFont val="宋体"/>
        <charset val="134"/>
      </rPr>
      <t>2</t>
    </r>
  </si>
  <si>
    <t>市政2-265</t>
  </si>
  <si>
    <t>彩色草坪砖铺设</t>
  </si>
  <si>
    <t>装饰6-248</t>
  </si>
  <si>
    <t>屋顶防水拆除</t>
  </si>
  <si>
    <t>砌砖墙</t>
  </si>
  <si>
    <t>水泥地面拆除</t>
  </si>
  <si>
    <t>100m2</t>
  </si>
  <si>
    <t>砖砌阀井</t>
  </si>
  <si>
    <t>预制板整体拆除</t>
  </si>
  <si>
    <t>预制C25钢筋混凝土小型构件安装（含预制、运输）</t>
  </si>
  <si>
    <t>合计(元)</t>
  </si>
  <si>
    <t>JYB0808</t>
  </si>
  <si>
    <t>塑料管安装（PE管熔接dn200）</t>
  </si>
  <si>
    <t>km</t>
  </si>
  <si>
    <t>JYB0806</t>
  </si>
  <si>
    <t>塑料管安装（PE管熔接dn160）</t>
  </si>
  <si>
    <t>JYB0804</t>
  </si>
  <si>
    <t>塑料管安装（PE管熔接dn125）</t>
  </si>
  <si>
    <t>JYB0803</t>
  </si>
  <si>
    <t>塑料管安装（PE管熔接dn110）</t>
  </si>
  <si>
    <t>JYB0802</t>
  </si>
  <si>
    <t>塑料管安装（PE管熔接dn90）</t>
  </si>
  <si>
    <t>JYB0801</t>
  </si>
  <si>
    <t>塑料管安装（PE管熔接dn75）</t>
  </si>
  <si>
    <t>JYB1402</t>
  </si>
  <si>
    <t>水平定向钻 DN200</t>
  </si>
  <si>
    <t>10m</t>
  </si>
  <si>
    <t>JYB1401</t>
  </si>
  <si>
    <t>水平定向钻 DN100</t>
  </si>
  <si>
    <r>
      <rPr>
        <sz val="8"/>
        <color rgb="FF000000"/>
        <rFont val="宋体"/>
        <charset val="134"/>
      </rPr>
      <t>100m</t>
    </r>
    <r>
      <rPr>
        <vertAlign val="superscript"/>
        <sz val="8"/>
        <color rgb="FF000000"/>
        <rFont val="宋体"/>
        <charset val="134"/>
      </rPr>
      <t>2</t>
    </r>
  </si>
  <si>
    <t>市政2-248</t>
  </si>
  <si>
    <r>
      <rPr>
        <b/>
        <sz val="10"/>
        <color indexed="8"/>
        <rFont val="宋体"/>
        <charset val="134"/>
      </rPr>
      <t>附表二</t>
    </r>
    <r>
      <rPr>
        <b/>
        <sz val="10"/>
        <color indexed="8"/>
        <rFont val="Times New Roman"/>
        <charset val="134"/>
      </rPr>
      <t xml:space="preserve">      </t>
    </r>
    <r>
      <rPr>
        <b/>
        <sz val="14"/>
        <color indexed="8"/>
        <rFont val="Times New Roman"/>
        <charset val="134"/>
      </rPr>
      <t xml:space="preserve">                                      </t>
    </r>
    <r>
      <rPr>
        <b/>
        <sz val="14"/>
        <color indexed="8"/>
        <rFont val="宋体"/>
        <charset val="134"/>
      </rPr>
      <t>主要材料预算价格计算表</t>
    </r>
    <r>
      <rPr>
        <b/>
        <sz val="14"/>
        <color indexed="8"/>
        <rFont val="Times New Roman"/>
        <charset val="134"/>
      </rPr>
      <t xml:space="preserve"> </t>
    </r>
  </si>
  <si>
    <t xml:space="preserve">  主要材料价差计算表 </t>
  </si>
  <si>
    <t>主要材料运杂费计算表（总）</t>
  </si>
  <si>
    <t>预算价格（元）</t>
  </si>
  <si>
    <t>其  中</t>
  </si>
  <si>
    <t>材料预算价格（元）</t>
  </si>
  <si>
    <t>材料基价（元）</t>
  </si>
  <si>
    <t>价差（元）</t>
  </si>
  <si>
    <t>材料名称</t>
  </si>
  <si>
    <t>产地或提货地</t>
  </si>
  <si>
    <t>产地或出库价（元）</t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</si>
  <si>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输工具</t>
    </r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</si>
  <si>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距（</t>
    </r>
    <r>
      <rPr>
        <sz val="10"/>
        <color indexed="8"/>
        <rFont val="Times New Roman"/>
        <charset val="134"/>
      </rPr>
      <t>km</t>
    </r>
    <r>
      <rPr>
        <sz val="10"/>
        <color indexed="8"/>
        <rFont val="宋体"/>
        <charset val="134"/>
      </rPr>
      <t>）</t>
    </r>
  </si>
  <si>
    <t>运输单价（元）</t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</si>
  <si>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费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（元）</t>
    </r>
  </si>
  <si>
    <t>装卸费（元）</t>
  </si>
  <si>
    <t>运杂费（元）</t>
  </si>
  <si>
    <t>原价（元）</t>
  </si>
  <si>
    <t>运输保险费（元）</t>
  </si>
  <si>
    <t>采购及保管费（元）</t>
  </si>
  <si>
    <t>钢筋</t>
  </si>
  <si>
    <t>材料限价计入工程单价</t>
  </si>
  <si>
    <t>平罗县</t>
  </si>
  <si>
    <t>汽车</t>
  </si>
  <si>
    <t>镀锌钢管（φ110）</t>
  </si>
  <si>
    <r>
      <rPr>
        <sz val="10"/>
        <color indexed="8"/>
        <rFont val="宋体"/>
        <charset val="134"/>
      </rPr>
      <t>厚6</t>
    </r>
    <r>
      <rPr>
        <sz val="12"/>
        <rFont val="宋体"/>
        <charset val="134"/>
      </rPr>
      <t>mm,77元/m</t>
    </r>
  </si>
  <si>
    <r>
      <rPr>
        <sz val="10"/>
        <color rgb="FF000000"/>
        <rFont val="宋体"/>
        <charset val="134"/>
      </rPr>
      <t>镀锌钢管（φ1</t>
    </r>
    <r>
      <rPr>
        <sz val="10"/>
        <rFont val="宋体"/>
        <charset val="134"/>
      </rPr>
      <t>00）</t>
    </r>
  </si>
  <si>
    <t>水泥PO42.5（袋）</t>
  </si>
  <si>
    <t>赛马水泥PO42.5（袋）</t>
  </si>
  <si>
    <t>木材</t>
  </si>
  <si>
    <r>
      <rPr>
        <sz val="10"/>
        <color indexed="8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134"/>
      </rPr>
      <t>3</t>
    </r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</si>
  <si>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</si>
  <si>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t>水洗砂</t>
  </si>
  <si>
    <t>砂子</t>
  </si>
  <si>
    <t xml:space="preserve">惠农区小干沟 </t>
  </si>
  <si>
    <t>普砂</t>
  </si>
  <si>
    <t>石子</t>
  </si>
  <si>
    <t>块石</t>
  </si>
  <si>
    <t>拉僧庙</t>
  </si>
  <si>
    <t>卵石</t>
  </si>
  <si>
    <t>柴油</t>
  </si>
  <si>
    <t>砂砾石</t>
  </si>
  <si>
    <t>汽油</t>
  </si>
  <si>
    <t>抗硫水泥</t>
  </si>
  <si>
    <t>单臂波纹管</t>
  </si>
  <si>
    <t>根据《宁夏工程造价》2024.第6期（采用除税价）；《宁夏水利工程造价信息》2024.第4期（采用除税价）</t>
  </si>
  <si>
    <t>宁夏回族自治区公路汽车运输普通货物运输价格</t>
  </si>
  <si>
    <t>宁夏回族自治区大、中型汽车货物装卸费率表</t>
  </si>
  <si>
    <r>
      <rPr>
        <sz val="10"/>
        <color indexed="8"/>
        <rFont val="宋体"/>
        <charset val="134"/>
      </rPr>
      <t>水</t>
    </r>
    <r>
      <rPr>
        <sz val="10"/>
        <color indexed="8"/>
        <rFont val="Times New Roman"/>
        <charset val="134"/>
      </rPr>
      <t xml:space="preserve"> </t>
    </r>
  </si>
  <si>
    <t>单位：元/吨.Km</t>
  </si>
  <si>
    <t>单位：元/吨</t>
  </si>
  <si>
    <t>风</t>
  </si>
  <si>
    <r>
      <rPr>
        <sz val="10"/>
        <rFont val="宋体"/>
        <charset val="134"/>
      </rPr>
      <t>货种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 xml:space="preserve">  运距</t>
    </r>
  </si>
  <si>
    <t>一等</t>
  </si>
  <si>
    <t>二等</t>
  </si>
  <si>
    <r>
      <rPr>
        <sz val="10"/>
        <rFont val="宋体"/>
        <charset val="134"/>
      </rPr>
      <t>货种</t>
    </r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运距</t>
    </r>
  </si>
  <si>
    <t>一等货物</t>
  </si>
  <si>
    <t>二等货物</t>
  </si>
  <si>
    <t>电</t>
  </si>
  <si>
    <t>kw.h</t>
  </si>
  <si>
    <t>装</t>
  </si>
  <si>
    <t>卸</t>
  </si>
  <si>
    <t>技工</t>
  </si>
  <si>
    <t>工时</t>
  </si>
  <si>
    <t>普工</t>
  </si>
  <si>
    <t>26及以上</t>
  </si>
  <si>
    <t>根据《宁夏工程造价》2023年第6期（采用除税价）；《宁夏水利工程造价信息》2023年第4期（换算为除税价）</t>
  </si>
  <si>
    <r>
      <rPr>
        <b/>
        <sz val="10"/>
        <rFont val="宋体"/>
        <charset val="134"/>
      </rPr>
      <t xml:space="preserve">附表三                                         </t>
    </r>
    <r>
      <rPr>
        <b/>
        <sz val="14"/>
        <rFont val="宋体"/>
        <charset val="134"/>
      </rPr>
      <t>混凝土及砂浆配合比计算表</t>
    </r>
  </si>
  <si>
    <t>基本数据</t>
  </si>
  <si>
    <t>混凝土或砂浆标号</t>
  </si>
  <si>
    <t>水泥标号</t>
  </si>
  <si>
    <t>砼级配</t>
  </si>
  <si>
    <t>水泥(t)</t>
  </si>
  <si>
    <r>
      <rPr>
        <b/>
        <sz val="10"/>
        <rFont val="宋体"/>
        <charset val="134"/>
      </rPr>
      <t>砂子(m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</si>
  <si>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r>
      <rPr>
        <b/>
        <sz val="10"/>
        <rFont val="宋体"/>
        <charset val="134"/>
      </rPr>
      <t>石子(m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</si>
  <si>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r>
      <rPr>
        <b/>
        <sz val="10"/>
        <rFont val="宋体"/>
        <charset val="134"/>
      </rPr>
      <t>水(m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</si>
  <si>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t>外加剂</t>
  </si>
  <si>
    <t>单价
(元)</t>
  </si>
  <si>
    <t>混凝土材料价格（元）</t>
  </si>
  <si>
    <t>定额</t>
  </si>
  <si>
    <t>水泥(kg)
(32.5) | (42.5)</t>
  </si>
  <si>
    <t>掺合料
(kg)</t>
  </si>
  <si>
    <r>
      <rPr>
        <sz val="10"/>
        <rFont val="宋体"/>
        <charset val="134"/>
      </rPr>
      <t>砂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</si>
  <si>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石子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</si>
  <si>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外加济
(kg)</t>
  </si>
  <si>
    <r>
      <rPr>
        <sz val="10"/>
        <rFont val="宋体"/>
        <charset val="134"/>
      </rPr>
      <t>水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</si>
  <si>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C10混凝土</t>
  </si>
  <si>
    <t>C15混凝土</t>
  </si>
  <si>
    <t>C20混凝土</t>
  </si>
  <si>
    <t>卵石换为碎石各项数量换算系数（不换输1.0）</t>
  </si>
  <si>
    <t>C20细石混凝土</t>
  </si>
  <si>
    <t>C25混凝土</t>
  </si>
  <si>
    <t>C30混凝土</t>
  </si>
  <si>
    <t>M7.5水泥砂浆</t>
  </si>
  <si>
    <t>M10水泥砂浆</t>
  </si>
  <si>
    <t>C40混凝土</t>
  </si>
  <si>
    <t>更换卵石粗砂各项数量换算系数</t>
  </si>
  <si>
    <t>粘土塑性混凝土</t>
  </si>
  <si>
    <t>项目</t>
  </si>
  <si>
    <t>水泥</t>
  </si>
  <si>
    <t>砂</t>
  </si>
  <si>
    <t>水</t>
  </si>
  <si>
    <t>C25抗硫混凝土</t>
  </si>
  <si>
    <t>卵石换为碎石</t>
  </si>
  <si>
    <t>粗砂换为中砂</t>
  </si>
  <si>
    <t>粗砂换为细砂</t>
  </si>
  <si>
    <t>粗砂换为特细砂</t>
  </si>
  <si>
    <t>2012世行概算6.19.xls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</si>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</sst>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&quot;$&quot;\ #,##0_-;[Red]&quot;$&quot;\ #,##0\-"/>
    <numFmt numFmtId="178" formatCode="&quot;$&quot;\ #,##0.00_-;[Red]&quot;$&quot;\ #,##0.00\-"/>
    <numFmt numFmtId="179" formatCode="\$#,##0;\(\$#,##0\)"/>
    <numFmt numFmtId="180" formatCode="_(&quot;$&quot;* #,##0_);_(&quot;$&quot;* \(#,##0\);_(&quot;$&quot;* &quot;-&quot;_);_(@_)"/>
    <numFmt numFmtId="181" formatCode="&quot;$&quot;#,##0_);[Red]\(&quot;$&quot;#,##0\)"/>
    <numFmt numFmtId="182" formatCode="_-&quot;$&quot;\ * #,##0_-;_-&quot;$&quot;\ * #,##0\-;_-&quot;$&quot;\ * &quot;-&quot;_-;_-@_-"/>
    <numFmt numFmtId="183" formatCode="yy\.mm\.dd"/>
    <numFmt numFmtId="184" formatCode="_(&quot;$&quot;* #,##0.00_);_(&quot;$&quot;* \(#,##0.00\);_(&quot;$&quot;* &quot;-&quot;??_);_(@_)"/>
    <numFmt numFmtId="185" formatCode="#,##0;\(#,##0\)"/>
    <numFmt numFmtId="186" formatCode="_-* #,##0.00_-;\-* #,##0.00_-;_-* &quot;-&quot;??_-;_-@_-"/>
    <numFmt numFmtId="187" formatCode="_-&quot;$&quot;\ * #,##0.00_-;_-&quot;$&quot;\ * #,##0.00\-;_-&quot;$&quot;\ * &quot;-&quot;??_-;_-@_-"/>
    <numFmt numFmtId="188" formatCode="\$#,##0.00;\(\$#,##0.00\)"/>
    <numFmt numFmtId="189" formatCode="#,##0.0_);\(#,##0.0\)"/>
    <numFmt numFmtId="190" formatCode="&quot;$&quot;#,##0.00_);[Red]\(&quot;$&quot;#,##0.00\)"/>
    <numFmt numFmtId="191" formatCode="#\ ??/??"/>
    <numFmt numFmtId="192" formatCode="0.000"/>
    <numFmt numFmtId="193" formatCode="0.00;[Red]0.00"/>
    <numFmt numFmtId="194" formatCode="0.00_ "/>
    <numFmt numFmtId="195" formatCode="0.000;[Red]0.000"/>
    <numFmt numFmtId="196" formatCode="0_ "/>
    <numFmt numFmtId="197" formatCode="0.000_ "/>
    <numFmt numFmtId="198" formatCode="0_);\(0\)"/>
    <numFmt numFmtId="199" formatCode="0.00_);\(0.00\)"/>
    <numFmt numFmtId="200" formatCode="0_);[Red]\(0\)"/>
    <numFmt numFmtId="201" formatCode="0.00_);[Red]\(0.00\)"/>
    <numFmt numFmtId="202" formatCode="0.0_ "/>
    <numFmt numFmtId="203" formatCode="0.0;[Red]0.0"/>
    <numFmt numFmtId="204" formatCode="_ [$€-2]* #,##0.0_ ;_ [$€-2]* \-#,##0.0_ ;_ [$€-2]* &quot;-&quot;??_ "/>
    <numFmt numFmtId="205" formatCode="_ [$€-2]* #,##0.00_ ;_ [$€-2]* \-#,##0.00_ ;_ [$€-2]* &quot;-&quot;??.00_ "/>
    <numFmt numFmtId="206" formatCode="_ [$€-2]* #,##0_ ;_ [$€-2]* \-#,##0_ ;_ [$€-2]* &quot;-&quot;??_ "/>
    <numFmt numFmtId="207" formatCode="0;[Red]0"/>
  </numFmts>
  <fonts count="129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4"/>
      <name val="黑体"/>
      <charset val="134"/>
    </font>
    <font>
      <b/>
      <sz val="14"/>
      <color indexed="8"/>
      <name val="宋体"/>
      <charset val="134"/>
    </font>
    <font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color indexed="10"/>
      <name val="宋体"/>
      <charset val="134"/>
    </font>
    <font>
      <b/>
      <sz val="12"/>
      <name val="宋体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8.5"/>
      <name val="仿宋_GB2312"/>
      <charset val="134"/>
    </font>
    <font>
      <sz val="8.5"/>
      <color indexed="10"/>
      <name val="仿宋_GB2312"/>
      <charset val="134"/>
    </font>
    <font>
      <sz val="8.5"/>
      <name val="宋体"/>
      <charset val="134"/>
    </font>
    <font>
      <b/>
      <sz val="9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rgb="FFFF0000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2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2"/>
      <color indexed="16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134"/>
    </font>
    <font>
      <sz val="11"/>
      <color indexed="20"/>
      <name val="Tahoma"/>
      <charset val="134"/>
    </font>
    <font>
      <b/>
      <sz val="18"/>
      <color indexed="56"/>
      <name val="黑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i/>
      <sz val="11"/>
      <color indexed="23"/>
      <name val="宋体"/>
      <charset val="134"/>
    </font>
    <font>
      <sz val="7"/>
      <name val="Small Fonts"/>
      <charset val="134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  <scheme val="minor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sz val="10"/>
      <name val="楷体"/>
      <charset val="134"/>
    </font>
    <font>
      <sz val="11"/>
      <color indexed="8"/>
      <name val="Tahoma"/>
      <charset val="134"/>
    </font>
    <font>
      <b/>
      <sz val="15"/>
      <color indexed="62"/>
      <name val="宋体"/>
      <charset val="134"/>
    </font>
    <font>
      <sz val="12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Times New Roman"/>
      <charset val="134"/>
    </font>
    <font>
      <b/>
      <sz val="11"/>
      <color indexed="62"/>
      <name val="宋体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sz val="10"/>
      <color indexed="0"/>
      <name val="Arial"/>
      <charset val="134"/>
    </font>
    <font>
      <u/>
      <sz val="12"/>
      <color indexed="12"/>
      <name val="宋体"/>
      <charset val="134"/>
    </font>
    <font>
      <sz val="16"/>
      <name val="宋体"/>
      <charset val="134"/>
    </font>
    <font>
      <b/>
      <sz val="13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1"/>
      <color indexed="42"/>
      <name val="宋体"/>
      <charset val="134"/>
    </font>
    <font>
      <sz val="10"/>
      <name val="MS Sans Serif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9"/>
      <name val="Arial"/>
      <charset val="134"/>
    </font>
    <font>
      <b/>
      <sz val="14"/>
      <name val="楷体"/>
      <charset val="134"/>
    </font>
    <font>
      <u/>
      <sz val="12"/>
      <color indexed="12"/>
      <name val="仿宋_GB2312"/>
      <charset val="134"/>
    </font>
    <font>
      <b/>
      <sz val="10"/>
      <name val="Arial"/>
      <charset val="134"/>
    </font>
    <font>
      <sz val="18"/>
      <name val="方正美黑简体"/>
      <charset val="134"/>
    </font>
    <font>
      <b/>
      <sz val="12"/>
      <color indexed="8"/>
      <name val="宋体"/>
      <charset val="134"/>
    </font>
    <font>
      <vertAlign val="superscript"/>
      <sz val="8"/>
      <color indexed="8"/>
      <name val="宋体"/>
      <charset val="134"/>
    </font>
    <font>
      <vertAlign val="superscript"/>
      <sz val="10"/>
      <color theme="1"/>
      <name val="宋体"/>
      <charset val="134"/>
    </font>
    <font>
      <vertAlign val="superscript"/>
      <sz val="10"/>
      <name val="宋体"/>
      <charset val="134"/>
    </font>
    <font>
      <vertAlign val="superscript"/>
      <sz val="8"/>
      <name val="宋体"/>
      <charset val="134"/>
    </font>
    <font>
      <vertAlign val="superscript"/>
      <sz val="10"/>
      <color rgb="FF000000"/>
      <name val="宋体"/>
      <charset val="134"/>
    </font>
    <font>
      <b/>
      <sz val="8"/>
      <name val="宋体"/>
      <charset val="134"/>
    </font>
    <font>
      <b/>
      <vertAlign val="superscript"/>
      <sz val="10"/>
      <name val="宋体"/>
      <charset val="134"/>
    </font>
    <font>
      <vertAlign val="superscript"/>
      <sz val="10"/>
      <name val="Times New Roman"/>
      <charset val="134"/>
    </font>
    <font>
      <vertAlign val="superscript"/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4"/>
      <color indexed="8"/>
      <name val="Times New Roman"/>
      <charset val="134"/>
    </font>
    <font>
      <b/>
      <sz val="16"/>
      <name val="宋体"/>
      <charset val="134"/>
    </font>
    <font>
      <vertAlign val="superscript"/>
      <sz val="8"/>
      <color rgb="FF000000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0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0"/>
      </bottom>
      <diagonal/>
    </border>
    <border>
      <left/>
      <right/>
      <top style="thin">
        <color indexed="50"/>
      </top>
      <bottom style="double">
        <color indexed="5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13"/>
      </bottom>
      <diagonal/>
    </border>
  </borders>
  <cellStyleXfs count="117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9" borderId="3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40" applyNumberFormat="0" applyAlignment="0" applyProtection="0">
      <alignment vertical="center"/>
    </xf>
    <xf numFmtId="0" fontId="49" fillId="11" borderId="41" applyNumberFormat="0" applyAlignment="0" applyProtection="0">
      <alignment vertical="center"/>
    </xf>
    <xf numFmtId="0" fontId="50" fillId="11" borderId="40" applyNumberFormat="0" applyAlignment="0" applyProtection="0">
      <alignment vertical="center"/>
    </xf>
    <xf numFmtId="0" fontId="51" fillId="12" borderId="42" applyNumberFormat="0" applyAlignment="0" applyProtection="0">
      <alignment vertical="center"/>
    </xf>
    <xf numFmtId="0" fontId="52" fillId="0" borderId="43" applyNumberFormat="0" applyFill="0" applyAlignment="0" applyProtection="0">
      <alignment vertical="center"/>
    </xf>
    <xf numFmtId="0" fontId="53" fillId="0" borderId="4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64" fillId="2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3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19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/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76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76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7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54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76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49" fontId="0" fillId="0" borderId="0" applyFont="0" applyFill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19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6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19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76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19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76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6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66" fillId="0" borderId="47" applyNumberFormat="0" applyFill="0" applyAlignment="0" applyProtection="0">
      <alignment vertical="center"/>
    </xf>
    <xf numFmtId="0" fontId="76" fillId="0" borderId="0">
      <alignment vertical="center"/>
    </xf>
    <xf numFmtId="0" fontId="79" fillId="48" borderId="50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76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6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76" fillId="0" borderId="0">
      <alignment vertical="center"/>
    </xf>
    <xf numFmtId="0" fontId="19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76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5" fillId="62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76" fillId="0" borderId="0">
      <alignment vertical="center"/>
    </xf>
    <xf numFmtId="0" fontId="62" fillId="47" borderId="45" applyNumberFormat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76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37" fontId="83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3" borderId="0" applyNumberFormat="0" applyBorder="0" applyAlignment="0" applyProtection="0">
      <alignment vertical="center"/>
    </xf>
    <xf numFmtId="0" fontId="84" fillId="41" borderId="0" applyNumberFormat="0" applyBorder="0" applyAlignment="0" applyProtection="0">
      <alignment vertical="center"/>
    </xf>
    <xf numFmtId="0" fontId="61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66" fillId="0" borderId="54" applyNumberFormat="0" applyFill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86" fillId="0" borderId="0"/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84" fillId="6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0" fillId="5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5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1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76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61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/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6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38" fillId="49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/>
    <xf numFmtId="0" fontId="38" fillId="45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59" fillId="40" borderId="0" applyNumberFormat="0" applyBorder="0" applyAlignment="0" applyProtection="0">
      <alignment vertical="center"/>
    </xf>
    <xf numFmtId="0" fontId="0" fillId="0" borderId="0"/>
    <xf numFmtId="0" fontId="38" fillId="45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/>
    <xf numFmtId="0" fontId="38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5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176" fontId="38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8" fillId="48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69" fillId="0" borderId="55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6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1" fillId="64" borderId="50" applyNumberFormat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56" applyFont="0">
      <alignment horizontal="left" vertical="center" wrapText="1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5" fillId="6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89" fillId="0" borderId="57" applyNumberFormat="0" applyFill="0" applyProtection="0">
      <alignment horizontal="center"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177" fontId="1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9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/>
    <xf numFmtId="0" fontId="6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91" fillId="0" borderId="58" applyNumberFormat="0" applyFill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92" fillId="5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/>
    <xf numFmtId="0" fontId="79" fillId="48" borderId="50" applyNumberForma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57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/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57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76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94" fillId="0" borderId="0">
      <alignment horizontal="left"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84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/>
    <xf numFmtId="0" fontId="62" fillId="47" borderId="45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7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66" borderId="0" applyNumberFormat="0" applyBorder="0" applyAlignment="0" applyProtection="0">
      <alignment vertical="center"/>
    </xf>
    <xf numFmtId="0" fontId="0" fillId="0" borderId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/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87" fillId="40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73" fillId="64" borderId="51" applyNumberFormat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4" fillId="45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14" fontId="96" fillId="0" borderId="0">
      <alignment horizontal="center" vertical="center" wrapText="1"/>
      <protection locked="0"/>
    </xf>
    <xf numFmtId="0" fontId="84" fillId="57" borderId="0" applyNumberFormat="0" applyBorder="0" applyAlignment="0" applyProtection="0">
      <alignment vertical="center"/>
    </xf>
    <xf numFmtId="0" fontId="84" fillId="41" borderId="0" applyNumberFormat="0" applyBorder="0" applyAlignment="0" applyProtection="0">
      <alignment vertical="center"/>
    </xf>
    <xf numFmtId="0" fontId="84" fillId="48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98" fillId="0" borderId="0" applyFill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63" fillId="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75" fillId="0" borderId="59" applyNumberFormat="0" applyFill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0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101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95" fillId="0" borderId="60" applyNumberFormat="0" applyFill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60" fillId="58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183" fontId="1" fillId="0" borderId="57" applyFill="0" applyProtection="0">
      <alignment horizontal="right"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02" fillId="0" borderId="23">
      <alignment horizontal="left"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57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6" fillId="0" borderId="0">
      <alignment vertical="center"/>
      <protection locked="0"/>
    </xf>
    <xf numFmtId="0" fontId="65" fillId="62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92" fillId="6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92" fillId="66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65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92" fillId="68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86" fillId="0" borderId="0">
      <alignment vertical="center"/>
    </xf>
    <xf numFmtId="0" fontId="0" fillId="0" borderId="0">
      <alignment vertical="center"/>
    </xf>
    <xf numFmtId="0" fontId="92" fillId="69" borderId="0" applyNumberFormat="0" applyBorder="0" applyAlignment="0" applyProtection="0">
      <alignment vertical="center"/>
    </xf>
    <xf numFmtId="0" fontId="84" fillId="59" borderId="0" applyNumberFormat="0" applyBorder="0" applyAlignment="0" applyProtection="0">
      <alignment vertical="center"/>
    </xf>
    <xf numFmtId="176" fontId="0" fillId="0" borderId="0">
      <alignment vertical="center"/>
    </xf>
    <xf numFmtId="0" fontId="65" fillId="6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92" fillId="47" borderId="0" applyNumberFormat="0" applyBorder="0" applyAlignment="0" applyProtection="0">
      <alignment vertical="center"/>
    </xf>
    <xf numFmtId="0" fontId="65" fillId="6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92" fillId="5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92" fillId="66" borderId="0" applyNumberFormat="0" applyBorder="0" applyAlignment="0" applyProtection="0">
      <alignment vertical="center"/>
    </xf>
    <xf numFmtId="0" fontId="84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5" fillId="70" borderId="0" applyNumberFormat="0" applyBorder="0" applyAlignment="0" applyProtection="0">
      <alignment vertical="center"/>
    </xf>
    <xf numFmtId="0" fontId="92" fillId="67" borderId="0" applyNumberFormat="0" applyBorder="0" applyAlignment="0" applyProtection="0">
      <alignment vertical="center"/>
    </xf>
    <xf numFmtId="0" fontId="92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8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71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2" fillId="71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92" fillId="5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96" fillId="0" borderId="0">
      <alignment horizontal="center" vertical="center" wrapText="1"/>
      <protection locked="0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04" fillId="47" borderId="45" applyNumberFormat="0" applyAlignment="0" applyProtection="0">
      <alignment vertical="center"/>
    </xf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185" fontId="7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188" fontId="7" fillId="0" borderId="0">
      <alignment vertical="center"/>
    </xf>
    <xf numFmtId="0" fontId="71" fillId="57" borderId="50" applyNumberFormat="0" applyAlignment="0" applyProtection="0">
      <alignment vertical="center"/>
    </xf>
    <xf numFmtId="15" fontId="105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102" fillId="0" borderId="61" applyNumberFormat="0" applyAlignment="0" applyProtection="0">
      <alignment horizontal="left" vertical="center"/>
    </xf>
    <xf numFmtId="0" fontId="59" fillId="40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103" fillId="52" borderId="10" applyNumberFormat="0" applyBorder="0" applyAlignment="0" applyProtection="0">
      <alignment vertical="center"/>
    </xf>
    <xf numFmtId="189" fontId="106" fillId="72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189" fontId="107" fillId="73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10" fontId="0" fillId="0" borderId="0" applyFont="0" applyFill="0" applyBorder="0" applyAlignment="0" applyProtection="0">
      <alignment vertical="center"/>
    </xf>
    <xf numFmtId="191" fontId="0" fillId="0" borderId="0" applyFont="0" applyFill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15" fontId="0" fillId="0" borderId="0" applyFont="0" applyFill="0" applyBorder="0" applyAlignment="0" applyProtection="0">
      <alignment vertical="center"/>
    </xf>
    <xf numFmtId="0" fontId="97" fillId="0" borderId="28">
      <alignment horizontal="center" vertical="center"/>
    </xf>
    <xf numFmtId="0" fontId="0" fillId="0" borderId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3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74" borderId="0" applyNumberFormat="0" applyFon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08" fillId="75" borderId="30">
      <alignment vertical="center"/>
      <protection locked="0"/>
    </xf>
    <xf numFmtId="0" fontId="109" fillId="0" borderId="0">
      <alignment vertical="center"/>
    </xf>
    <xf numFmtId="0" fontId="108" fillId="75" borderId="30">
      <alignment vertical="center"/>
      <protection locked="0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8" fillId="75" borderId="30">
      <alignment vertical="center"/>
      <protection locked="0"/>
    </xf>
    <xf numFmtId="0" fontId="93" fillId="0" borderId="0" applyNumberFormat="0" applyFill="0" applyBorder="0" applyAlignment="0" applyProtection="0">
      <alignment vertical="center"/>
    </xf>
    <xf numFmtId="0" fontId="69" fillId="0" borderId="62" applyNumberFormat="0" applyFill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1" fillId="0" borderId="31" applyNumberFormat="0" applyFill="0" applyProtection="0">
      <alignment horizontal="right" vertical="center"/>
    </xf>
    <xf numFmtId="0" fontId="66" fillId="0" borderId="47" applyNumberFormat="0" applyFill="0" applyAlignment="0" applyProtection="0">
      <alignment vertical="center"/>
    </xf>
    <xf numFmtId="0" fontId="39" fillId="0" borderId="0"/>
    <xf numFmtId="0" fontId="39" fillId="0" borderId="0"/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9" fillId="0" borderId="0"/>
    <xf numFmtId="0" fontId="39" fillId="0" borderId="0"/>
    <xf numFmtId="0" fontId="66" fillId="0" borderId="4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86" fillId="0" borderId="0">
      <alignment vertical="center"/>
    </xf>
    <xf numFmtId="0" fontId="39" fillId="0" borderId="0"/>
    <xf numFmtId="0" fontId="66" fillId="0" borderId="4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94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63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38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47" applyNumberFormat="0" applyFill="0" applyAlignment="0" applyProtection="0">
      <alignment vertical="center"/>
    </xf>
    <xf numFmtId="0" fontId="66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59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59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6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63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48" applyNumberFormat="0" applyFill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7" fillId="0" borderId="4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38" fillId="0" borderId="0" applyNumberFormat="0" applyFill="0" applyAlignment="0" applyProtection="0"/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11" fillId="0" borderId="31" applyNumberFormat="0" applyFill="0" applyProtection="0">
      <alignment horizontal="center"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57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87" fillId="40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6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70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6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9" fillId="0" borderId="0"/>
    <xf numFmtId="0" fontId="0" fillId="0" borderId="0"/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59" fillId="40" borderId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94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6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/>
    <xf numFmtId="176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1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57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/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/>
    <xf numFmtId="0" fontId="38" fillId="0" borderId="0" applyNumberFormat="0" applyFill="0" applyAlignment="0" applyProtection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26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38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176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8" fillId="2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8" fillId="2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72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61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72" fillId="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57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7" borderId="45" applyNumberFormat="0" applyAlignment="0" applyProtection="0">
      <alignment vertical="center"/>
    </xf>
    <xf numFmtId="0" fontId="0" fillId="0" borderId="0">
      <alignment vertical="center"/>
    </xf>
    <xf numFmtId="0" fontId="38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7" borderId="4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4" fillId="0" borderId="0">
      <alignment horizontal="center"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9" fillId="0" borderId="57" applyNumberFormat="0" applyFill="0" applyProtection="0">
      <alignment horizontal="left" vertical="center"/>
    </xf>
    <xf numFmtId="0" fontId="60" fillId="4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5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5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115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115" fillId="78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60" fillId="79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3" borderId="0" applyNumberFormat="0" applyBorder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6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61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6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31" applyNumberFormat="0" applyFill="0" applyProtection="0">
      <alignment horizontal="left"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7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48" borderId="5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1" fillId="0" borderId="57" applyFill="0" applyProtection="0">
      <alignment horizontal="center" vertical="center"/>
    </xf>
    <xf numFmtId="0" fontId="38" fillId="49" borderId="0" applyNumberFormat="0" applyBorder="0" applyAlignment="0" applyProtection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10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4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9">
    <xf numFmtId="0" fontId="0" fillId="0" borderId="0" xfId="0" applyAlignment="1"/>
    <xf numFmtId="0" fontId="1" fillId="0" borderId="0" xfId="4853" applyAlignment="1"/>
    <xf numFmtId="0" fontId="2" fillId="2" borderId="0" xfId="4853" applyFont="1" applyFill="1" applyAlignment="1"/>
    <xf numFmtId="0" fontId="1" fillId="2" borderId="0" xfId="4853" applyFill="1" applyAlignment="1"/>
    <xf numFmtId="0" fontId="1" fillId="3" borderId="1" xfId="4853" applyFill="1" applyBorder="1" applyAlignment="1"/>
    <xf numFmtId="0" fontId="3" fillId="4" borderId="2" xfId="4853" applyFont="1" applyFill="1" applyBorder="1" applyAlignment="1">
      <alignment horizontal="center"/>
    </xf>
    <xf numFmtId="0" fontId="4" fillId="5" borderId="3" xfId="4853" applyFont="1" applyFill="1" applyBorder="1" applyAlignment="1">
      <alignment horizontal="center"/>
    </xf>
    <xf numFmtId="0" fontId="3" fillId="4" borderId="3" xfId="4853" applyFont="1" applyFill="1" applyBorder="1" applyAlignment="1">
      <alignment horizontal="center"/>
    </xf>
    <xf numFmtId="0" fontId="3" fillId="4" borderId="4" xfId="4853" applyFont="1" applyFill="1" applyBorder="1" applyAlignment="1">
      <alignment horizontal="center"/>
    </xf>
    <xf numFmtId="0" fontId="1" fillId="3" borderId="5" xfId="4853" applyFill="1" applyBorder="1" applyAlignment="1"/>
    <xf numFmtId="0" fontId="1" fillId="3" borderId="6" xfId="4853" applyFill="1" applyBorder="1" applyAlignment="1"/>
    <xf numFmtId="0" fontId="0" fillId="0" borderId="0" xfId="6119" applyAlignment="1">
      <alignment vertical="center"/>
    </xf>
    <xf numFmtId="0" fontId="5" fillId="0" borderId="0" xfId="6119" applyFont="1" applyBorder="1" applyAlignment="1">
      <alignment horizontal="left" vertical="center"/>
    </xf>
    <xf numFmtId="0" fontId="6" fillId="0" borderId="7" xfId="6119" applyFont="1" applyFill="1" applyBorder="1" applyAlignment="1">
      <alignment horizontal="center" vertical="center"/>
    </xf>
    <xf numFmtId="0" fontId="6" fillId="0" borderId="8" xfId="6119" applyFont="1" applyFill="1" applyBorder="1" applyAlignment="1">
      <alignment horizontal="center" vertical="center" wrapText="1"/>
    </xf>
    <xf numFmtId="0" fontId="6" fillId="0" borderId="8" xfId="6119" applyFont="1" applyFill="1" applyBorder="1" applyAlignment="1">
      <alignment horizontal="center" vertical="center"/>
    </xf>
    <xf numFmtId="0" fontId="6" fillId="0" borderId="9" xfId="6119" applyFont="1" applyFill="1" applyBorder="1" applyAlignment="1">
      <alignment horizontal="center" vertical="center"/>
    </xf>
    <xf numFmtId="0" fontId="6" fillId="0" borderId="10" xfId="6119" applyFont="1" applyFill="1" applyBorder="1" applyAlignment="1">
      <alignment horizontal="center" vertical="center" wrapText="1"/>
    </xf>
    <xf numFmtId="0" fontId="6" fillId="0" borderId="10" xfId="6119" applyFont="1" applyFill="1" applyBorder="1" applyAlignment="1">
      <alignment horizontal="center" vertical="center"/>
    </xf>
    <xf numFmtId="0" fontId="2" fillId="0" borderId="9" xfId="6119" applyFont="1" applyFill="1" applyBorder="1" applyAlignment="1">
      <alignment horizontal="center" vertical="center"/>
    </xf>
    <xf numFmtId="0" fontId="2" fillId="0" borderId="10" xfId="6119" applyFont="1" applyFill="1" applyBorder="1" applyAlignment="1">
      <alignment horizontal="center" vertical="center"/>
    </xf>
    <xf numFmtId="192" fontId="7" fillId="0" borderId="10" xfId="0" applyNumberFormat="1" applyFont="1" applyBorder="1" applyAlignment="1">
      <alignment horizontal="center" vertical="center"/>
    </xf>
    <xf numFmtId="193" fontId="2" fillId="0" borderId="10" xfId="6119" applyNumberFormat="1" applyFont="1" applyFill="1" applyBorder="1" applyAlignment="1">
      <alignment horizontal="center" vertical="center"/>
    </xf>
    <xf numFmtId="192" fontId="2" fillId="0" borderId="10" xfId="0" applyNumberFormat="1" applyFont="1" applyBorder="1" applyAlignment="1">
      <alignment horizontal="center" vertical="center"/>
    </xf>
    <xf numFmtId="2" fontId="2" fillId="0" borderId="10" xfId="6119" applyNumberFormat="1" applyFont="1" applyFill="1" applyBorder="1" applyAlignment="1">
      <alignment horizontal="center" vertical="center"/>
    </xf>
    <xf numFmtId="192" fontId="2" fillId="0" borderId="10" xfId="6119" applyNumberFormat="1" applyFont="1" applyFill="1" applyBorder="1" applyAlignment="1">
      <alignment horizontal="center" vertical="center"/>
    </xf>
    <xf numFmtId="0" fontId="0" fillId="0" borderId="10" xfId="6119" applyFill="1" applyBorder="1" applyAlignment="1">
      <alignment vertical="center"/>
    </xf>
    <xf numFmtId="0" fontId="2" fillId="0" borderId="11" xfId="6119" applyFont="1" applyFill="1" applyBorder="1" applyAlignment="1">
      <alignment horizontal="center" vertical="center"/>
    </xf>
    <xf numFmtId="0" fontId="2" fillId="0" borderId="6" xfId="6119" applyFont="1" applyFill="1" applyBorder="1" applyAlignment="1">
      <alignment horizontal="center" vertical="center"/>
    </xf>
    <xf numFmtId="0" fontId="8" fillId="0" borderId="0" xfId="6119" applyFont="1" applyBorder="1" applyAlignment="1">
      <alignment horizontal="center" vertical="center"/>
    </xf>
    <xf numFmtId="0" fontId="6" fillId="0" borderId="12" xfId="6119" applyFont="1" applyFill="1" applyBorder="1" applyAlignment="1">
      <alignment horizontal="center" vertical="center"/>
    </xf>
    <xf numFmtId="0" fontId="6" fillId="0" borderId="13" xfId="6119" applyFont="1" applyFill="1" applyBorder="1" applyAlignment="1">
      <alignment horizontal="center" vertical="center"/>
    </xf>
    <xf numFmtId="0" fontId="6" fillId="0" borderId="14" xfId="6119" applyFont="1" applyFill="1" applyBorder="1" applyAlignment="1">
      <alignment horizontal="center" vertical="center" wrapText="1"/>
    </xf>
    <xf numFmtId="0" fontId="2" fillId="0" borderId="0" xfId="6119" applyFont="1" applyBorder="1" applyAlignment="1">
      <alignment horizontal="center" vertical="center" wrapText="1"/>
    </xf>
    <xf numFmtId="0" fontId="6" fillId="0" borderId="15" xfId="6119" applyFont="1" applyFill="1" applyBorder="1" applyAlignment="1">
      <alignment horizontal="center" vertical="center" wrapText="1"/>
    </xf>
    <xf numFmtId="194" fontId="2" fillId="0" borderId="10" xfId="6119" applyNumberFormat="1" applyFont="1" applyFill="1" applyBorder="1" applyAlignment="1">
      <alignment horizontal="center" vertical="center"/>
    </xf>
    <xf numFmtId="194" fontId="2" fillId="0" borderId="16" xfId="6119" applyNumberFormat="1" applyFont="1" applyFill="1" applyBorder="1" applyAlignment="1">
      <alignment horizontal="center" vertical="center"/>
    </xf>
    <xf numFmtId="194" fontId="2" fillId="0" borderId="15" xfId="6119" applyNumberFormat="1" applyFont="1" applyFill="1" applyBorder="1" applyAlignment="1">
      <alignment horizontal="center" vertical="center"/>
    </xf>
    <xf numFmtId="194" fontId="2" fillId="0" borderId="0" xfId="6119" applyNumberFormat="1" applyFont="1" applyBorder="1" applyAlignment="1">
      <alignment horizontal="center" vertical="center"/>
    </xf>
    <xf numFmtId="2" fontId="2" fillId="0" borderId="16" xfId="6119" applyNumberFormat="1" applyFont="1" applyFill="1" applyBorder="1" applyAlignment="1">
      <alignment horizontal="center" vertical="center"/>
    </xf>
    <xf numFmtId="2" fontId="2" fillId="0" borderId="15" xfId="6119" applyNumberFormat="1" applyFont="1" applyFill="1" applyBorder="1" applyAlignment="1">
      <alignment horizontal="center" vertical="center"/>
    </xf>
    <xf numFmtId="0" fontId="2" fillId="0" borderId="17" xfId="6119" applyFont="1" applyFill="1" applyBorder="1" applyAlignment="1">
      <alignment horizontal="center" vertical="center"/>
    </xf>
    <xf numFmtId="194" fontId="2" fillId="0" borderId="18" xfId="6119" applyNumberFormat="1" applyFont="1" applyFill="1" applyBorder="1" applyAlignment="1">
      <alignment horizontal="center" vertical="center"/>
    </xf>
    <xf numFmtId="0" fontId="9" fillId="0" borderId="0" xfId="6119" applyFont="1" applyBorder="1" applyAlignment="1">
      <alignment horizontal="center" vertical="center"/>
    </xf>
    <xf numFmtId="0" fontId="0" fillId="0" borderId="7" xfId="6119" applyFont="1" applyBorder="1" applyAlignment="1">
      <alignment horizontal="center" vertical="center"/>
    </xf>
    <xf numFmtId="0" fontId="0" fillId="0" borderId="8" xfId="6119" applyFont="1" applyBorder="1" applyAlignment="1">
      <alignment horizontal="center" vertical="center"/>
    </xf>
    <xf numFmtId="0" fontId="0" fillId="0" borderId="14" xfId="6119" applyFont="1" applyBorder="1" applyAlignment="1">
      <alignment horizontal="center" vertical="center"/>
    </xf>
    <xf numFmtId="0" fontId="2" fillId="0" borderId="9" xfId="6119" applyFont="1" applyBorder="1" applyAlignment="1">
      <alignment horizontal="center" vertical="center" wrapText="1"/>
    </xf>
    <xf numFmtId="0" fontId="2" fillId="0" borderId="10" xfId="6119" applyFont="1" applyBorder="1" applyAlignment="1">
      <alignment horizontal="center" vertical="center" wrapText="1"/>
    </xf>
    <xf numFmtId="0" fontId="2" fillId="0" borderId="15" xfId="6119" applyFont="1" applyBorder="1" applyAlignment="1">
      <alignment horizontal="center" vertical="center" wrapText="1"/>
    </xf>
    <xf numFmtId="195" fontId="10" fillId="0" borderId="9" xfId="6119" applyNumberFormat="1" applyFont="1" applyBorder="1" applyAlignment="1">
      <alignment vertical="center"/>
    </xf>
    <xf numFmtId="195" fontId="10" fillId="0" borderId="10" xfId="6119" applyNumberFormat="1" applyFont="1" applyBorder="1" applyAlignment="1">
      <alignment vertical="center"/>
    </xf>
    <xf numFmtId="193" fontId="10" fillId="0" borderId="10" xfId="6119" applyNumberFormat="1" applyFont="1" applyBorder="1" applyAlignment="1">
      <alignment vertical="center"/>
    </xf>
    <xf numFmtId="193" fontId="10" fillId="0" borderId="15" xfId="6119" applyNumberFormat="1" applyFont="1" applyBorder="1" applyAlignment="1">
      <alignment vertical="center"/>
    </xf>
    <xf numFmtId="0" fontId="2" fillId="0" borderId="9" xfId="6119" applyFont="1" applyBorder="1" applyAlignment="1">
      <alignment vertical="center"/>
    </xf>
    <xf numFmtId="0" fontId="2" fillId="0" borderId="10" xfId="6119" applyFont="1" applyBorder="1" applyAlignment="1">
      <alignment vertical="center"/>
    </xf>
    <xf numFmtId="0" fontId="2" fillId="0" borderId="15" xfId="6119" applyFont="1" applyBorder="1" applyAlignment="1">
      <alignment vertical="center"/>
    </xf>
    <xf numFmtId="194" fontId="10" fillId="0" borderId="9" xfId="6119" applyNumberFormat="1" applyFont="1" applyBorder="1" applyAlignment="1">
      <alignment vertical="center"/>
    </xf>
    <xf numFmtId="194" fontId="10" fillId="0" borderId="10" xfId="6119" applyNumberFormat="1" applyFont="1" applyBorder="1" applyAlignment="1">
      <alignment vertical="center"/>
    </xf>
    <xf numFmtId="194" fontId="10" fillId="0" borderId="15" xfId="6119" applyNumberFormat="1" applyFont="1" applyBorder="1" applyAlignment="1">
      <alignment vertical="center"/>
    </xf>
    <xf numFmtId="194" fontId="10" fillId="0" borderId="11" xfId="6119" applyNumberFormat="1" applyFont="1" applyBorder="1" applyAlignment="1">
      <alignment vertical="center"/>
    </xf>
    <xf numFmtId="194" fontId="10" fillId="0" borderId="6" xfId="6119" applyNumberFormat="1" applyFont="1" applyBorder="1" applyAlignment="1">
      <alignment vertical="center"/>
    </xf>
    <xf numFmtId="194" fontId="10" fillId="0" borderId="18" xfId="6119" applyNumberFormat="1" applyFont="1" applyBorder="1" applyAlignment="1">
      <alignment vertical="center"/>
    </xf>
    <xf numFmtId="0" fontId="2" fillId="0" borderId="19" xfId="6119" applyFont="1" applyBorder="1" applyAlignment="1">
      <alignment horizontal="center" vertical="center"/>
    </xf>
    <xf numFmtId="0" fontId="2" fillId="0" borderId="20" xfId="6119" applyFont="1" applyBorder="1" applyAlignment="1">
      <alignment horizontal="center" vertical="center"/>
    </xf>
    <xf numFmtId="0" fontId="2" fillId="0" borderId="21" xfId="6119" applyFont="1" applyBorder="1" applyAlignment="1">
      <alignment horizontal="center" vertical="center"/>
    </xf>
    <xf numFmtId="0" fontId="2" fillId="0" borderId="22" xfId="6119" applyFont="1" applyBorder="1" applyAlignment="1">
      <alignment horizontal="center" vertical="center"/>
    </xf>
    <xf numFmtId="0" fontId="2" fillId="0" borderId="23" xfId="6119" applyFont="1" applyBorder="1" applyAlignment="1">
      <alignment horizontal="center" vertical="center"/>
    </xf>
    <xf numFmtId="0" fontId="2" fillId="0" borderId="24" xfId="6119" applyFont="1" applyBorder="1" applyAlignment="1">
      <alignment horizontal="center" vertical="center"/>
    </xf>
    <xf numFmtId="0" fontId="2" fillId="0" borderId="10" xfId="6119" applyFont="1" applyBorder="1" applyAlignment="1">
      <alignment horizontal="center" vertical="center"/>
    </xf>
    <xf numFmtId="0" fontId="2" fillId="0" borderId="15" xfId="6119" applyFont="1" applyBorder="1" applyAlignment="1">
      <alignment horizontal="center" vertical="center"/>
    </xf>
    <xf numFmtId="194" fontId="2" fillId="0" borderId="10" xfId="6119" applyNumberFormat="1" applyFont="1" applyBorder="1" applyAlignment="1">
      <alignment horizontal="center" vertical="center"/>
    </xf>
    <xf numFmtId="194" fontId="2" fillId="0" borderId="15" xfId="6119" applyNumberFormat="1" applyFont="1" applyBorder="1" applyAlignment="1">
      <alignment horizontal="center" vertical="center"/>
    </xf>
    <xf numFmtId="0" fontId="2" fillId="0" borderId="25" xfId="6119" applyFont="1" applyBorder="1" applyAlignment="1">
      <alignment horizontal="center" vertical="center"/>
    </xf>
    <xf numFmtId="0" fontId="2" fillId="0" borderId="26" xfId="6119" applyFont="1" applyBorder="1" applyAlignment="1">
      <alignment horizontal="center" vertical="center"/>
    </xf>
    <xf numFmtId="0" fontId="2" fillId="0" borderId="27" xfId="6119" applyFont="1" applyBorder="1" applyAlignment="1">
      <alignment horizontal="center" vertical="center"/>
    </xf>
    <xf numFmtId="194" fontId="2" fillId="0" borderId="6" xfId="6119" applyNumberFormat="1" applyFont="1" applyBorder="1" applyAlignment="1">
      <alignment horizontal="center" vertical="center"/>
    </xf>
    <xf numFmtId="194" fontId="2" fillId="0" borderId="18" xfId="6119" applyNumberFormat="1" applyFont="1" applyBorder="1" applyAlignment="1">
      <alignment horizontal="center" vertical="center"/>
    </xf>
    <xf numFmtId="0" fontId="0" fillId="0" borderId="0" xfId="6119" applyFont="1" applyBorder="1" applyAlignment="1">
      <alignment horizontal="center" vertical="center"/>
    </xf>
    <xf numFmtId="194" fontId="0" fillId="0" borderId="0" xfId="6119" applyNumberFormat="1" applyFont="1" applyBorder="1" applyAlignment="1">
      <alignment horizontal="center" vertical="center"/>
    </xf>
    <xf numFmtId="194" fontId="0" fillId="0" borderId="0" xfId="6119" applyNumberFormat="1" applyAlignment="1">
      <alignment vertical="center"/>
    </xf>
    <xf numFmtId="0" fontId="0" fillId="0" borderId="0" xfId="7758" applyFill="1" applyAlignment="1"/>
    <xf numFmtId="194" fontId="11" fillId="0" borderId="28" xfId="7758" applyNumberFormat="1" applyFont="1" applyFill="1" applyBorder="1" applyAlignment="1">
      <alignment horizontal="left" vertical="center"/>
    </xf>
    <xf numFmtId="194" fontId="9" fillId="0" borderId="28" xfId="7758" applyNumberFormat="1" applyFont="1" applyFill="1" applyBorder="1" applyAlignment="1">
      <alignment horizontal="left" vertical="center"/>
    </xf>
    <xf numFmtId="194" fontId="11" fillId="0" borderId="7" xfId="7758" applyNumberFormat="1" applyFont="1" applyFill="1" applyBorder="1" applyAlignment="1">
      <alignment horizontal="center" vertical="center"/>
    </xf>
    <xf numFmtId="194" fontId="11" fillId="0" borderId="8" xfId="7758" applyNumberFormat="1" applyFont="1" applyFill="1" applyBorder="1" applyAlignment="1">
      <alignment horizontal="center" vertical="center"/>
    </xf>
    <xf numFmtId="194" fontId="11" fillId="0" borderId="29" xfId="7758" applyNumberFormat="1" applyFont="1" applyFill="1" applyBorder="1" applyAlignment="1">
      <alignment horizontal="center" vertical="center" wrapText="1"/>
    </xf>
    <xf numFmtId="194" fontId="11" fillId="0" borderId="14" xfId="7758" applyNumberFormat="1" applyFont="1" applyFill="1" applyBorder="1" applyAlignment="1">
      <alignment horizontal="center" vertical="center"/>
    </xf>
    <xf numFmtId="194" fontId="11" fillId="0" borderId="9" xfId="7758" applyNumberFormat="1" applyFont="1" applyFill="1" applyBorder="1" applyAlignment="1">
      <alignment horizontal="center" vertical="center"/>
    </xf>
    <xf numFmtId="194" fontId="11" fillId="0" borderId="10" xfId="7758" applyNumberFormat="1" applyFont="1" applyFill="1" applyBorder="1" applyAlignment="1">
      <alignment horizontal="center" vertical="center"/>
    </xf>
    <xf numFmtId="194" fontId="11" fillId="0" borderId="30" xfId="7758" applyNumberFormat="1" applyFont="1" applyFill="1" applyBorder="1" applyAlignment="1">
      <alignment horizontal="center" vertical="center" wrapText="1"/>
    </xf>
    <xf numFmtId="194" fontId="11" fillId="0" borderId="10" xfId="7758" applyNumberFormat="1" applyFont="1" applyFill="1" applyBorder="1" applyAlignment="1">
      <alignment horizontal="center" vertical="center" wrapText="1"/>
    </xf>
    <xf numFmtId="194" fontId="11" fillId="0" borderId="15" xfId="7758" applyNumberFormat="1" applyFont="1" applyFill="1" applyBorder="1" applyAlignment="1">
      <alignment horizontal="center" vertical="center" wrapText="1"/>
    </xf>
    <xf numFmtId="194" fontId="11" fillId="0" borderId="31" xfId="7758" applyNumberFormat="1" applyFont="1" applyFill="1" applyBorder="1" applyAlignment="1">
      <alignment horizontal="center" vertical="center" wrapText="1"/>
    </xf>
    <xf numFmtId="196" fontId="2" fillId="0" borderId="9" xfId="7758" applyNumberFormat="1" applyFont="1" applyFill="1" applyBorder="1" applyAlignment="1">
      <alignment horizontal="center" vertical="center"/>
    </xf>
    <xf numFmtId="0" fontId="2" fillId="0" borderId="10" xfId="7758" applyFont="1" applyFill="1" applyBorder="1" applyAlignment="1">
      <alignment horizontal="center" vertical="center"/>
    </xf>
    <xf numFmtId="0" fontId="7" fillId="0" borderId="10" xfId="7758" applyFont="1" applyFill="1" applyBorder="1" applyAlignment="1">
      <alignment horizontal="center" vertical="center"/>
    </xf>
    <xf numFmtId="194" fontId="2" fillId="0" borderId="10" xfId="7758" applyNumberFormat="1" applyFont="1" applyFill="1" applyBorder="1" applyAlignment="1">
      <alignment horizontal="center" vertical="center"/>
    </xf>
    <xf numFmtId="194" fontId="2" fillId="0" borderId="15" xfId="7758" applyNumberFormat="1" applyFont="1" applyFill="1" applyBorder="1" applyAlignment="1">
      <alignment horizontal="center" vertical="center"/>
    </xf>
    <xf numFmtId="0" fontId="0" fillId="0" borderId="0" xfId="7758" applyFont="1" applyFill="1" applyBorder="1" applyAlignment="1"/>
    <xf numFmtId="194" fontId="2" fillId="0" borderId="10" xfId="7758" applyNumberFormat="1" applyFont="1" applyFill="1" applyBorder="1" applyAlignment="1">
      <alignment horizontal="center" vertical="center" wrapText="1"/>
    </xf>
    <xf numFmtId="0" fontId="12" fillId="0" borderId="10" xfId="7758" applyFont="1" applyFill="1" applyBorder="1" applyAlignment="1">
      <alignment horizontal="center" vertical="center"/>
    </xf>
    <xf numFmtId="0" fontId="13" fillId="0" borderId="10" xfId="7758" applyFont="1" applyFill="1" applyBorder="1" applyAlignment="1">
      <alignment horizontal="center" vertical="center"/>
    </xf>
    <xf numFmtId="194" fontId="12" fillId="0" borderId="10" xfId="7758" applyNumberFormat="1" applyFont="1" applyFill="1" applyBorder="1" applyAlignment="1">
      <alignment horizontal="center" vertical="center"/>
    </xf>
    <xf numFmtId="194" fontId="10" fillId="0" borderId="10" xfId="7758" applyNumberFormat="1" applyFont="1" applyFill="1" applyBorder="1" applyAlignment="1">
      <alignment horizontal="center" vertical="center"/>
    </xf>
    <xf numFmtId="194" fontId="12" fillId="0" borderId="10" xfId="7758" applyNumberFormat="1" applyFont="1" applyFill="1" applyBorder="1" applyAlignment="1">
      <alignment horizontal="center" vertical="center" wrapText="1"/>
    </xf>
    <xf numFmtId="194" fontId="12" fillId="0" borderId="15" xfId="7758" applyNumberFormat="1" applyFont="1" applyFill="1" applyBorder="1" applyAlignment="1">
      <alignment horizontal="center" vertical="center" wrapText="1"/>
    </xf>
    <xf numFmtId="194" fontId="12" fillId="6" borderId="10" xfId="7758" applyNumberFormat="1" applyFont="1" applyFill="1" applyBorder="1" applyAlignment="1">
      <alignment horizontal="center" vertical="center"/>
    </xf>
    <xf numFmtId="0" fontId="12" fillId="0" borderId="10" xfId="7758" applyFont="1" applyFill="1" applyBorder="1" applyAlignment="1">
      <alignment horizontal="center"/>
    </xf>
    <xf numFmtId="194" fontId="12" fillId="0" borderId="9" xfId="7758" applyNumberFormat="1" applyFont="1" applyFill="1" applyBorder="1" applyAlignment="1">
      <alignment horizontal="center" vertical="center"/>
    </xf>
    <xf numFmtId="0" fontId="2" fillId="0" borderId="9" xfId="7758" applyFont="1" applyFill="1" applyBorder="1" applyAlignment="1"/>
    <xf numFmtId="194" fontId="12" fillId="0" borderId="10" xfId="7758" applyNumberFormat="1" applyFont="1" applyFill="1" applyBorder="1" applyAlignment="1">
      <alignment horizontal="left" vertical="center"/>
    </xf>
    <xf numFmtId="194" fontId="12" fillId="0" borderId="15" xfId="7758" applyNumberFormat="1" applyFont="1" applyFill="1" applyBorder="1" applyAlignment="1">
      <alignment horizontal="left" vertical="center"/>
    </xf>
    <xf numFmtId="194" fontId="14" fillId="0" borderId="25" xfId="7758" applyNumberFormat="1" applyFont="1" applyFill="1" applyBorder="1" applyAlignment="1">
      <alignment horizontal="center" vertical="center"/>
    </xf>
    <xf numFmtId="194" fontId="14" fillId="0" borderId="26" xfId="7758" applyNumberFormat="1" applyFont="1" applyFill="1" applyBorder="1" applyAlignment="1">
      <alignment horizontal="center" vertical="center"/>
    </xf>
    <xf numFmtId="194" fontId="14" fillId="0" borderId="32" xfId="7758" applyNumberFormat="1" applyFont="1" applyFill="1" applyBorder="1" applyAlignment="1">
      <alignment horizontal="center" vertical="center"/>
    </xf>
    <xf numFmtId="0" fontId="2" fillId="0" borderId="0" xfId="7758" applyFont="1" applyFill="1" applyBorder="1" applyAlignment="1"/>
    <xf numFmtId="194" fontId="12" fillId="0" borderId="0" xfId="7758" applyNumberFormat="1" applyFont="1" applyFill="1" applyBorder="1" applyAlignment="1">
      <alignment horizontal="center" vertical="center"/>
    </xf>
    <xf numFmtId="0" fontId="2" fillId="0" borderId="0" xfId="7758" applyFont="1" applyFill="1" applyAlignment="1"/>
    <xf numFmtId="194" fontId="12" fillId="0" borderId="0" xfId="7758" applyNumberFormat="1" applyFont="1" applyFill="1" applyBorder="1" applyAlignment="1">
      <alignment horizontal="left" vertical="center"/>
    </xf>
    <xf numFmtId="194" fontId="9" fillId="0" borderId="28" xfId="7758" applyNumberFormat="1" applyFont="1" applyFill="1" applyBorder="1" applyAlignment="1">
      <alignment horizontal="center" vertical="center"/>
    </xf>
    <xf numFmtId="194" fontId="11" fillId="0" borderId="0" xfId="7758" applyNumberFormat="1" applyFont="1" applyFill="1" applyBorder="1" applyAlignment="1">
      <alignment vertical="center"/>
    </xf>
    <xf numFmtId="194" fontId="12" fillId="0" borderId="7" xfId="7758" applyNumberFormat="1" applyFont="1" applyFill="1" applyBorder="1" applyAlignment="1">
      <alignment horizontal="center" vertical="center"/>
    </xf>
    <xf numFmtId="194" fontId="12" fillId="0" borderId="8" xfId="7758" applyNumberFormat="1" applyFont="1" applyFill="1" applyBorder="1" applyAlignment="1">
      <alignment horizontal="center" vertical="center"/>
    </xf>
    <xf numFmtId="194" fontId="12" fillId="0" borderId="8" xfId="7758" applyNumberFormat="1" applyFont="1" applyFill="1" applyBorder="1" applyAlignment="1">
      <alignment horizontal="center" vertical="center" wrapText="1"/>
    </xf>
    <xf numFmtId="194" fontId="12" fillId="0" borderId="14" xfId="7758" applyNumberFormat="1" applyFont="1" applyFill="1" applyBorder="1" applyAlignment="1">
      <alignment horizontal="center" vertical="center" wrapText="1"/>
    </xf>
    <xf numFmtId="196" fontId="12" fillId="0" borderId="9" xfId="7758" applyNumberFormat="1" applyFont="1" applyFill="1" applyBorder="1" applyAlignment="1">
      <alignment horizontal="center" vertical="center"/>
    </xf>
    <xf numFmtId="194" fontId="2" fillId="0" borderId="15" xfId="7758" applyNumberFormat="1" applyFont="1" applyFill="1" applyBorder="1" applyAlignment="1">
      <alignment horizontal="center" vertical="center" wrapText="1"/>
    </xf>
    <xf numFmtId="197" fontId="12" fillId="0" borderId="10" xfId="7758" applyNumberFormat="1" applyFont="1" applyFill="1" applyBorder="1" applyAlignment="1">
      <alignment horizontal="center" vertical="center"/>
    </xf>
    <xf numFmtId="0" fontId="2" fillId="0" borderId="10" xfId="7758" applyFont="1" applyFill="1" applyBorder="1" applyAlignment="1"/>
    <xf numFmtId="0" fontId="2" fillId="0" borderId="15" xfId="7758" applyFont="1" applyFill="1" applyBorder="1" applyAlignment="1"/>
    <xf numFmtId="0" fontId="2" fillId="0" borderId="11" xfId="7758" applyFont="1" applyFill="1" applyBorder="1" applyAlignment="1"/>
    <xf numFmtId="0" fontId="2" fillId="0" borderId="6" xfId="7758" applyFont="1" applyFill="1" applyBorder="1" applyAlignment="1"/>
    <xf numFmtId="0" fontId="2" fillId="0" borderId="18" xfId="7758" applyFont="1" applyFill="1" applyBorder="1" applyAlignment="1"/>
    <xf numFmtId="194" fontId="9" fillId="0" borderId="0" xfId="7758" applyNumberFormat="1" applyFont="1" applyFill="1" applyBorder="1" applyAlignment="1">
      <alignment horizontal="center" vertical="center"/>
    </xf>
    <xf numFmtId="194" fontId="11" fillId="0" borderId="0" xfId="7758" applyNumberFormat="1" applyFont="1" applyFill="1" applyBorder="1" applyAlignment="1">
      <alignment horizontal="center" vertical="center"/>
    </xf>
    <xf numFmtId="0" fontId="12" fillId="0" borderId="10" xfId="7758" applyFont="1" applyFill="1" applyBorder="1" applyAlignment="1">
      <alignment horizontal="center" vertical="center" wrapText="1"/>
    </xf>
    <xf numFmtId="0" fontId="2" fillId="0" borderId="10" xfId="7758" applyFont="1" applyBorder="1" applyAlignment="1">
      <alignment horizontal="center" vertical="center" wrapText="1"/>
    </xf>
    <xf numFmtId="0" fontId="12" fillId="7" borderId="10" xfId="7758" applyFont="1" applyFill="1" applyBorder="1" applyAlignment="1">
      <alignment horizontal="center" vertical="center" wrapText="1"/>
    </xf>
    <xf numFmtId="0" fontId="15" fillId="0" borderId="10" xfId="7758" applyFont="1" applyFill="1" applyBorder="1" applyAlignment="1">
      <alignment horizontal="center" vertical="center"/>
    </xf>
    <xf numFmtId="0" fontId="16" fillId="0" borderId="10" xfId="7758" applyFont="1" applyFill="1" applyBorder="1" applyAlignment="1">
      <alignment horizontal="center" vertical="center"/>
    </xf>
    <xf numFmtId="194" fontId="2" fillId="6" borderId="10" xfId="7758" applyNumberFormat="1" applyFont="1" applyFill="1" applyBorder="1" applyAlignment="1">
      <alignment horizontal="center" vertical="center"/>
    </xf>
    <xf numFmtId="0" fontId="2" fillId="6" borderId="10" xfId="7758" applyFont="1" applyFill="1" applyBorder="1" applyAlignment="1">
      <alignment horizontal="center" vertical="center"/>
    </xf>
    <xf numFmtId="0" fontId="17" fillId="0" borderId="0" xfId="6733" applyFont="1" applyFill="1" applyAlignment="1">
      <alignment horizontal="center" vertical="center"/>
    </xf>
    <xf numFmtId="0" fontId="18" fillId="0" borderId="0" xfId="6733" applyFont="1" applyFill="1" applyAlignment="1">
      <alignment horizontal="center"/>
    </xf>
    <xf numFmtId="0" fontId="2" fillId="0" borderId="28" xfId="6733" applyFont="1" applyFill="1" applyBorder="1" applyAlignment="1">
      <alignment horizontal="center"/>
    </xf>
    <xf numFmtId="0" fontId="2" fillId="0" borderId="28" xfId="6733" applyFont="1" applyFill="1" applyBorder="1" applyAlignment="1">
      <alignment horizontal="right"/>
    </xf>
    <xf numFmtId="0" fontId="19" fillId="0" borderId="28" xfId="6733" applyFont="1" applyFill="1" applyBorder="1" applyAlignment="1">
      <alignment horizontal="center"/>
    </xf>
    <xf numFmtId="0" fontId="2" fillId="0" borderId="33" xfId="6733" applyFont="1" applyFill="1" applyBorder="1" applyAlignment="1">
      <alignment horizontal="center" wrapText="1"/>
    </xf>
    <xf numFmtId="0" fontId="7" fillId="0" borderId="8" xfId="6733" applyFont="1" applyFill="1" applyBorder="1" applyAlignment="1">
      <alignment horizontal="center"/>
    </xf>
    <xf numFmtId="0" fontId="2" fillId="0" borderId="34" xfId="6733" applyFont="1" applyFill="1" applyBorder="1" applyAlignment="1">
      <alignment horizontal="center" wrapText="1"/>
    </xf>
    <xf numFmtId="0" fontId="7" fillId="0" borderId="14" xfId="6733" applyFont="1" applyFill="1" applyBorder="1" applyAlignment="1">
      <alignment horizontal="center"/>
    </xf>
    <xf numFmtId="0" fontId="7" fillId="0" borderId="20" xfId="6733" applyFont="1" applyFill="1" applyBorder="1" applyAlignment="1">
      <alignment horizontal="center"/>
    </xf>
    <xf numFmtId="0" fontId="7" fillId="0" borderId="13" xfId="6733" applyFont="1" applyFill="1" applyBorder="1" applyAlignment="1">
      <alignment horizontal="center"/>
    </xf>
    <xf numFmtId="0" fontId="7" fillId="0" borderId="9" xfId="6733" applyFont="1" applyFill="1" applyBorder="1" applyAlignment="1">
      <alignment horizontal="center"/>
    </xf>
    <xf numFmtId="0" fontId="7" fillId="0" borderId="10" xfId="6733" applyFont="1" applyFill="1" applyBorder="1" applyAlignment="1">
      <alignment horizontal="center"/>
    </xf>
    <xf numFmtId="0" fontId="7" fillId="0" borderId="15" xfId="6733" applyFont="1" applyFill="1" applyBorder="1" applyAlignment="1">
      <alignment horizontal="center"/>
    </xf>
    <xf numFmtId="0" fontId="7" fillId="0" borderId="24" xfId="6733" applyFont="1" applyFill="1" applyBorder="1" applyAlignment="1">
      <alignment horizontal="center"/>
    </xf>
    <xf numFmtId="0" fontId="7" fillId="0" borderId="27" xfId="6733" applyFont="1" applyFill="1" applyBorder="1" applyAlignment="1">
      <alignment horizontal="center"/>
    </xf>
    <xf numFmtId="0" fontId="7" fillId="0" borderId="6" xfId="6733" applyFont="1" applyFill="1" applyBorder="1" applyAlignment="1">
      <alignment horizontal="center"/>
    </xf>
    <xf numFmtId="0" fontId="7" fillId="0" borderId="0" xfId="6733" applyFont="1" applyFill="1" applyAlignment="1"/>
    <xf numFmtId="0" fontId="7" fillId="0" borderId="11" xfId="6733" applyFont="1" applyFill="1" applyBorder="1" applyAlignment="1">
      <alignment horizontal="center"/>
    </xf>
    <xf numFmtId="0" fontId="7" fillId="0" borderId="18" xfId="6733" applyFont="1" applyFill="1" applyBorder="1" applyAlignment="1">
      <alignment horizontal="center"/>
    </xf>
    <xf numFmtId="0" fontId="19" fillId="0" borderId="0" xfId="6733" applyFont="1" applyFill="1" applyAlignment="1">
      <alignment horizontal="right"/>
    </xf>
    <xf numFmtId="0" fontId="7" fillId="0" borderId="12" xfId="6733" applyFont="1" applyFill="1" applyBorder="1" applyAlignment="1">
      <alignment horizontal="center"/>
    </xf>
    <xf numFmtId="0" fontId="7" fillId="0" borderId="21" xfId="6733" applyFont="1" applyFill="1" applyBorder="1" applyAlignment="1">
      <alignment horizontal="center"/>
    </xf>
    <xf numFmtId="196" fontId="20" fillId="0" borderId="0" xfId="6119" applyNumberFormat="1" applyFont="1" applyFill="1" applyAlignment="1"/>
    <xf numFmtId="196" fontId="21" fillId="0" borderId="0" xfId="6119" applyNumberFormat="1" applyFont="1" applyFill="1" applyAlignment="1"/>
    <xf numFmtId="196" fontId="21" fillId="0" borderId="0" xfId="6119" applyNumberFormat="1" applyFont="1" applyFill="1" applyAlignment="1">
      <alignment horizontal="center"/>
    </xf>
    <xf numFmtId="196" fontId="22" fillId="8" borderId="0" xfId="6119" applyNumberFormat="1" applyFont="1" applyFill="1" applyAlignment="1">
      <alignment horizontal="center"/>
    </xf>
    <xf numFmtId="196" fontId="23" fillId="0" borderId="0" xfId="6119" applyNumberFormat="1" applyFont="1" applyFill="1" applyAlignment="1"/>
    <xf numFmtId="196" fontId="0" fillId="0" borderId="0" xfId="6119" applyNumberFormat="1" applyFont="1" applyFill="1" applyAlignment="1"/>
    <xf numFmtId="196" fontId="0" fillId="0" borderId="0" xfId="6119" applyNumberFormat="1" applyFont="1" applyFill="1" applyAlignment="1">
      <alignment horizontal="left"/>
    </xf>
    <xf numFmtId="196" fontId="0" fillId="0" borderId="0" xfId="6119" applyNumberFormat="1" applyFont="1" applyFill="1" applyAlignment="1">
      <alignment horizontal="center"/>
    </xf>
    <xf numFmtId="194" fontId="0" fillId="0" borderId="0" xfId="6119" applyNumberFormat="1" applyFont="1" applyFill="1" applyAlignment="1">
      <alignment horizontal="center"/>
    </xf>
    <xf numFmtId="0" fontId="24" fillId="0" borderId="0" xfId="6119" applyFont="1" applyFill="1" applyBorder="1" applyAlignment="1">
      <alignment horizontal="left" vertical="center"/>
    </xf>
    <xf numFmtId="196" fontId="25" fillId="0" borderId="10" xfId="6119" applyNumberFormat="1" applyFont="1" applyFill="1" applyBorder="1" applyAlignment="1">
      <alignment horizontal="center" vertical="center" wrapText="1" shrinkToFit="1"/>
    </xf>
    <xf numFmtId="198" fontId="26" fillId="0" borderId="10" xfId="6119" applyNumberFormat="1" applyFont="1" applyFill="1" applyBorder="1" applyAlignment="1">
      <alignment horizontal="center" vertical="center"/>
    </xf>
    <xf numFmtId="198" fontId="26" fillId="0" borderId="10" xfId="6119" applyNumberFormat="1" applyFont="1" applyFill="1" applyBorder="1" applyAlignment="1">
      <alignment vertical="center"/>
    </xf>
    <xf numFmtId="198" fontId="26" fillId="0" borderId="10" xfId="6119" applyNumberFormat="1" applyFont="1" applyFill="1" applyBorder="1" applyAlignment="1">
      <alignment horizontal="left" vertical="center"/>
    </xf>
    <xf numFmtId="196" fontId="26" fillId="0" borderId="10" xfId="6119" applyNumberFormat="1" applyFont="1" applyFill="1" applyBorder="1" applyAlignment="1">
      <alignment horizontal="center" vertical="center"/>
    </xf>
    <xf numFmtId="194" fontId="26" fillId="0" borderId="10" xfId="6119" applyNumberFormat="1" applyFont="1" applyFill="1" applyBorder="1" applyAlignment="1">
      <alignment horizontal="center" vertical="center"/>
    </xf>
    <xf numFmtId="198" fontId="26" fillId="8" borderId="10" xfId="6119" applyNumberFormat="1" applyFont="1" applyFill="1" applyBorder="1" applyAlignment="1">
      <alignment vertical="center"/>
    </xf>
    <xf numFmtId="196" fontId="26" fillId="8" borderId="10" xfId="6119" applyNumberFormat="1" applyFont="1" applyFill="1" applyBorder="1" applyAlignment="1">
      <alignment horizontal="center" vertical="center"/>
    </xf>
    <xf numFmtId="194" fontId="26" fillId="8" borderId="10" xfId="6119" applyNumberFormat="1" applyFont="1" applyFill="1" applyBorder="1" applyAlignment="1">
      <alignment horizontal="center" vertical="center"/>
    </xf>
    <xf numFmtId="196" fontId="26" fillId="0" borderId="10" xfId="6119" applyNumberFormat="1" applyFont="1" applyFill="1" applyBorder="1" applyAlignment="1">
      <alignment vertical="center" shrinkToFit="1"/>
    </xf>
    <xf numFmtId="196" fontId="26" fillId="0" borderId="10" xfId="6119" applyNumberFormat="1" applyFont="1" applyFill="1" applyBorder="1" applyAlignment="1">
      <alignment vertical="center"/>
    </xf>
    <xf numFmtId="196" fontId="27" fillId="8" borderId="10" xfId="6119" applyNumberFormat="1" applyFont="1" applyFill="1" applyBorder="1" applyAlignment="1">
      <alignment horizontal="center" vertical="center"/>
    </xf>
    <xf numFmtId="196" fontId="26" fillId="0" borderId="10" xfId="6119" applyNumberFormat="1" applyFont="1" applyFill="1" applyBorder="1" applyAlignment="1">
      <alignment horizontal="center" vertical="center" shrinkToFit="1"/>
    </xf>
    <xf numFmtId="194" fontId="26" fillId="0" borderId="10" xfId="6119" applyNumberFormat="1" applyFont="1" applyFill="1" applyBorder="1" applyAlignment="1">
      <alignment horizontal="left" vertical="center" shrinkToFit="1"/>
    </xf>
    <xf numFmtId="199" fontId="26" fillId="0" borderId="10" xfId="6119" applyNumberFormat="1" applyFont="1" applyFill="1" applyBorder="1" applyAlignment="1">
      <alignment horizontal="center" vertical="center"/>
    </xf>
    <xf numFmtId="196" fontId="27" fillId="0" borderId="10" xfId="6119" applyNumberFormat="1" applyFont="1" applyFill="1" applyBorder="1" applyAlignment="1">
      <alignment horizontal="center" vertical="center"/>
    </xf>
    <xf numFmtId="176" fontId="0" fillId="0" borderId="0" xfId="6680" applyFont="1" applyFill="1">
      <alignment vertical="center"/>
    </xf>
    <xf numFmtId="49" fontId="0" fillId="0" borderId="0" xfId="6680" applyNumberFormat="1" applyFill="1" applyAlignment="1">
      <alignment horizontal="center" vertical="center"/>
    </xf>
    <xf numFmtId="176" fontId="0" fillId="0" borderId="0" xfId="6680" applyFill="1">
      <alignment vertical="center"/>
    </xf>
    <xf numFmtId="176" fontId="0" fillId="0" borderId="0" xfId="6680" applyFill="1" applyAlignment="1">
      <alignment horizontal="center" vertical="center"/>
    </xf>
    <xf numFmtId="200" fontId="0" fillId="0" borderId="0" xfId="6680" applyNumberFormat="1" applyFill="1" applyAlignment="1">
      <alignment horizontal="center" vertical="center"/>
    </xf>
    <xf numFmtId="201" fontId="0" fillId="0" borderId="0" xfId="6680" applyNumberFormat="1" applyFill="1" applyAlignment="1">
      <alignment horizontal="center" vertical="center"/>
    </xf>
    <xf numFmtId="0" fontId="0" fillId="0" borderId="0" xfId="6680" applyNumberFormat="1" applyFill="1">
      <alignment vertical="center"/>
    </xf>
    <xf numFmtId="176" fontId="5" fillId="0" borderId="0" xfId="6680" applyFont="1" applyFill="1" applyAlignment="1">
      <alignment horizontal="center" vertical="center"/>
    </xf>
    <xf numFmtId="176" fontId="28" fillId="0" borderId="0" xfId="6680" applyFont="1" applyFill="1">
      <alignment vertical="center"/>
    </xf>
    <xf numFmtId="200" fontId="28" fillId="0" borderId="0" xfId="6680" applyNumberFormat="1" applyFont="1" applyFill="1">
      <alignment vertical="center"/>
    </xf>
    <xf numFmtId="201" fontId="28" fillId="0" borderId="0" xfId="6680" applyNumberFormat="1" applyFont="1" applyFill="1">
      <alignment vertical="center"/>
    </xf>
    <xf numFmtId="201" fontId="0" fillId="0" borderId="0" xfId="6680" applyNumberFormat="1" applyFill="1">
      <alignment vertical="center"/>
    </xf>
    <xf numFmtId="201" fontId="29" fillId="0" borderId="0" xfId="6680" applyNumberFormat="1" applyFont="1" applyFill="1" applyAlignment="1">
      <alignment horizontal="right" vertical="center"/>
    </xf>
    <xf numFmtId="49" fontId="6" fillId="0" borderId="7" xfId="6680" applyNumberFormat="1" applyFont="1" applyFill="1" applyBorder="1" applyAlignment="1">
      <alignment horizontal="center" vertical="center"/>
    </xf>
    <xf numFmtId="176" fontId="6" fillId="0" borderId="8" xfId="6680" applyFont="1" applyFill="1" applyBorder="1" applyAlignment="1">
      <alignment horizontal="center" vertical="center"/>
    </xf>
    <xf numFmtId="200" fontId="6" fillId="0" borderId="8" xfId="6680" applyNumberFormat="1" applyFont="1" applyFill="1" applyBorder="1" applyAlignment="1">
      <alignment horizontal="center" vertical="center"/>
    </xf>
    <xf numFmtId="201" fontId="6" fillId="0" borderId="8" xfId="6680" applyNumberFormat="1" applyFont="1" applyFill="1" applyBorder="1" applyAlignment="1">
      <alignment horizontal="center" vertical="center"/>
    </xf>
    <xf numFmtId="201" fontId="6" fillId="0" borderId="14" xfId="6680" applyNumberFormat="1" applyFont="1" applyFill="1" applyBorder="1" applyAlignment="1">
      <alignment horizontal="center" vertical="center"/>
    </xf>
    <xf numFmtId="49" fontId="6" fillId="0" borderId="9" xfId="6680" applyNumberFormat="1" applyFont="1" applyFill="1" applyBorder="1" applyAlignment="1">
      <alignment horizontal="center" vertical="center"/>
    </xf>
    <xf numFmtId="176" fontId="6" fillId="0" borderId="10" xfId="6680" applyFont="1" applyFill="1" applyBorder="1" applyAlignment="1">
      <alignment horizontal="center" vertical="center"/>
    </xf>
    <xf numFmtId="200" fontId="6" fillId="0" borderId="10" xfId="6680" applyNumberFormat="1" applyFont="1" applyFill="1" applyBorder="1" applyAlignment="1">
      <alignment horizontal="center" vertical="center"/>
    </xf>
    <xf numFmtId="201" fontId="6" fillId="0" borderId="10" xfId="6680" applyNumberFormat="1" applyFont="1" applyFill="1" applyBorder="1" applyAlignment="1">
      <alignment horizontal="center" vertical="center"/>
    </xf>
    <xf numFmtId="200" fontId="6" fillId="0" borderId="15" xfId="6680" applyNumberFormat="1" applyFont="1" applyFill="1" applyBorder="1" applyAlignment="1">
      <alignment horizontal="center" vertical="center"/>
    </xf>
    <xf numFmtId="176" fontId="6" fillId="0" borderId="9" xfId="6680" applyFont="1" applyFill="1" applyBorder="1" applyAlignment="1">
      <alignment horizontal="left" vertical="center"/>
    </xf>
    <xf numFmtId="176" fontId="6" fillId="0" borderId="10" xfId="6680" applyFont="1" applyFill="1" applyBorder="1" applyAlignment="1">
      <alignment horizontal="left" vertical="center"/>
    </xf>
    <xf numFmtId="201" fontId="6" fillId="0" borderId="15" xfId="6680" applyNumberFormat="1" applyFont="1" applyFill="1" applyBorder="1" applyAlignment="1">
      <alignment horizontal="center" vertical="center"/>
    </xf>
    <xf numFmtId="176" fontId="6" fillId="0" borderId="10" xfId="6680" applyFont="1" applyFill="1" applyBorder="1" applyAlignment="1">
      <alignment vertical="center" wrapText="1"/>
    </xf>
    <xf numFmtId="176" fontId="6" fillId="0" borderId="10" xfId="6680" applyFont="1" applyFill="1" applyBorder="1" applyAlignment="1">
      <alignment vertical="center"/>
    </xf>
    <xf numFmtId="200" fontId="2" fillId="0" borderId="10" xfId="6680" applyNumberFormat="1" applyFont="1" applyFill="1" applyBorder="1" applyAlignment="1">
      <alignment horizontal="center" vertical="center"/>
    </xf>
    <xf numFmtId="201" fontId="2" fillId="0" borderId="10" xfId="6680" applyNumberFormat="1" applyFont="1" applyFill="1" applyBorder="1" applyAlignment="1">
      <alignment horizontal="center" vertical="center"/>
    </xf>
    <xf numFmtId="176" fontId="6" fillId="0" borderId="10" xfId="6680" applyFont="1" applyFill="1" applyBorder="1">
      <alignment vertical="center"/>
    </xf>
    <xf numFmtId="49" fontId="6" fillId="0" borderId="35" xfId="6680" applyNumberFormat="1" applyFont="1" applyFill="1" applyBorder="1" applyAlignment="1">
      <alignment horizontal="center" vertical="center"/>
    </xf>
    <xf numFmtId="176" fontId="2" fillId="0" borderId="10" xfId="6680" applyFont="1" applyFill="1" applyBorder="1">
      <alignment vertical="center"/>
    </xf>
    <xf numFmtId="176" fontId="2" fillId="0" borderId="10" xfId="6680" applyFont="1" applyFill="1" applyBorder="1" applyAlignment="1">
      <alignment horizontal="center" vertical="center"/>
    </xf>
    <xf numFmtId="200" fontId="2" fillId="0" borderId="5" xfId="6680" applyNumberFormat="1" applyFont="1" applyFill="1" applyBorder="1" applyAlignment="1">
      <alignment horizontal="center" vertical="center"/>
    </xf>
    <xf numFmtId="201" fontId="2" fillId="0" borderId="5" xfId="6680" applyNumberFormat="1" applyFont="1" applyFill="1" applyBorder="1" applyAlignment="1">
      <alignment horizontal="center" vertical="center"/>
    </xf>
    <xf numFmtId="201" fontId="2" fillId="0" borderId="36" xfId="6680" applyNumberFormat="1" applyFont="1" applyFill="1" applyBorder="1" applyAlignment="1">
      <alignment horizontal="center" vertical="center"/>
    </xf>
    <xf numFmtId="176" fontId="2" fillId="0" borderId="5" xfId="6680" applyFont="1" applyFill="1" applyBorder="1" applyAlignment="1">
      <alignment horizontal="left" vertical="center"/>
    </xf>
    <xf numFmtId="9" fontId="2" fillId="0" borderId="10" xfId="3" applyNumberFormat="1" applyFont="1" applyFill="1" applyBorder="1" applyAlignment="1">
      <alignment horizontal="center" vertical="center"/>
    </xf>
    <xf numFmtId="201" fontId="2" fillId="0" borderId="15" xfId="6680" applyNumberFormat="1" applyFont="1" applyFill="1" applyBorder="1" applyAlignment="1">
      <alignment horizontal="center" vertical="center"/>
    </xf>
    <xf numFmtId="49" fontId="2" fillId="0" borderId="9" xfId="6680" applyNumberFormat="1" applyFont="1" applyFill="1" applyBorder="1" applyAlignment="1">
      <alignment horizontal="center" vertical="center"/>
    </xf>
    <xf numFmtId="0" fontId="2" fillId="0" borderId="9" xfId="6680" applyNumberFormat="1" applyFont="1" applyFill="1" applyBorder="1" applyAlignment="1">
      <alignment horizontal="center" vertical="center"/>
    </xf>
    <xf numFmtId="200" fontId="0" fillId="0" borderId="0" xfId="6680" applyNumberFormat="1" applyFill="1">
      <alignment vertical="center"/>
    </xf>
    <xf numFmtId="0" fontId="0" fillId="0" borderId="0" xfId="6680" applyNumberFormat="1" applyFont="1" applyFill="1">
      <alignment vertical="center"/>
    </xf>
    <xf numFmtId="176" fontId="6" fillId="0" borderId="5" xfId="6680" applyFont="1" applyFill="1" applyBorder="1" applyAlignment="1">
      <alignment horizontal="left" vertical="center"/>
    </xf>
    <xf numFmtId="201" fontId="6" fillId="0" borderId="5" xfId="6680" applyNumberFormat="1" applyFont="1" applyFill="1" applyBorder="1" applyAlignment="1">
      <alignment horizontal="center" vertical="center"/>
    </xf>
    <xf numFmtId="201" fontId="6" fillId="0" borderId="36" xfId="6680" applyNumberFormat="1" applyFont="1" applyFill="1" applyBorder="1" applyAlignment="1">
      <alignment horizontal="center" vertical="center"/>
    </xf>
    <xf numFmtId="49" fontId="2" fillId="0" borderId="11" xfId="6680" applyNumberFormat="1" applyFont="1" applyFill="1" applyBorder="1" applyAlignment="1">
      <alignment horizontal="center" vertical="center"/>
    </xf>
    <xf numFmtId="176" fontId="2" fillId="0" borderId="6" xfId="6680" applyFont="1" applyFill="1" applyBorder="1">
      <alignment vertical="center"/>
    </xf>
    <xf numFmtId="176" fontId="2" fillId="0" borderId="6" xfId="6680" applyFont="1" applyFill="1" applyBorder="1" applyAlignment="1">
      <alignment horizontal="center" vertical="center"/>
    </xf>
    <xf numFmtId="200" fontId="2" fillId="0" borderId="6" xfId="6680" applyNumberFormat="1" applyFont="1" applyFill="1" applyBorder="1" applyAlignment="1">
      <alignment horizontal="center" vertical="center"/>
    </xf>
    <xf numFmtId="201" fontId="2" fillId="0" borderId="6" xfId="6680" applyNumberFormat="1" applyFont="1" applyFill="1" applyBorder="1" applyAlignment="1">
      <alignment horizontal="center" vertical="center"/>
    </xf>
    <xf numFmtId="200" fontId="2" fillId="0" borderId="18" xfId="6680" applyNumberFormat="1" applyFont="1" applyFill="1" applyBorder="1" applyAlignment="1">
      <alignment horizontal="center" vertical="center"/>
    </xf>
    <xf numFmtId="176" fontId="6" fillId="0" borderId="9" xfId="6680" applyFont="1" applyFill="1" applyBorder="1" applyAlignment="1">
      <alignment horizontal="center" vertical="center"/>
    </xf>
    <xf numFmtId="176" fontId="6" fillId="0" borderId="10" xfId="668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30" fillId="0" borderId="10" xfId="7681" applyFont="1" applyFill="1" applyBorder="1" applyAlignment="1">
      <alignment horizontal="left" vertical="center" wrapText="1"/>
    </xf>
    <xf numFmtId="176" fontId="2" fillId="0" borderId="10" xfId="6680" applyFont="1" applyFill="1" applyBorder="1" applyAlignment="1">
      <alignment vertical="center" wrapText="1"/>
    </xf>
    <xf numFmtId="0" fontId="30" fillId="0" borderId="10" xfId="7681" applyFont="1" applyFill="1" applyBorder="1" applyAlignment="1">
      <alignment horizontal="left" vertical="center"/>
    </xf>
    <xf numFmtId="0" fontId="31" fillId="0" borderId="10" xfId="7681" applyFont="1" applyFill="1" applyBorder="1" applyAlignment="1">
      <alignment horizontal="center" vertical="center"/>
    </xf>
    <xf numFmtId="49" fontId="2" fillId="0" borderId="35" xfId="6680" applyNumberFormat="1" applyFont="1" applyFill="1" applyBorder="1" applyAlignment="1">
      <alignment horizontal="center" vertical="center"/>
    </xf>
    <xf numFmtId="0" fontId="32" fillId="0" borderId="0" xfId="6680" applyNumberFormat="1" applyFont="1" applyFill="1">
      <alignment vertical="center"/>
    </xf>
    <xf numFmtId="0" fontId="17" fillId="8" borderId="0" xfId="6680" applyNumberFormat="1" applyFont="1" applyFill="1">
      <alignment vertical="center"/>
    </xf>
    <xf numFmtId="0" fontId="0" fillId="8" borderId="0" xfId="6680" applyNumberFormat="1" applyFill="1">
      <alignment vertical="center"/>
    </xf>
    <xf numFmtId="0" fontId="0" fillId="0" borderId="0" xfId="6680" applyNumberFormat="1" applyFill="1" applyAlignment="1">
      <alignment horizontal="center" vertical="center"/>
    </xf>
    <xf numFmtId="194" fontId="0" fillId="0" borderId="0" xfId="6680" applyNumberFormat="1" applyFill="1" applyAlignment="1">
      <alignment horizontal="center" vertical="center"/>
    </xf>
    <xf numFmtId="1" fontId="0" fillId="0" borderId="0" xfId="6680" applyNumberFormat="1" applyFill="1" applyAlignment="1">
      <alignment horizontal="center" vertical="center"/>
    </xf>
    <xf numFmtId="0" fontId="5" fillId="0" borderId="0" xfId="6680" applyNumberFormat="1" applyFont="1" applyFill="1" applyAlignment="1">
      <alignment horizontal="center" vertical="center"/>
    </xf>
    <xf numFmtId="0" fontId="29" fillId="0" borderId="0" xfId="6680" applyNumberFormat="1" applyFont="1" applyFill="1">
      <alignment vertical="center"/>
    </xf>
    <xf numFmtId="0" fontId="33" fillId="0" borderId="0" xfId="6680" applyNumberFormat="1" applyFont="1" applyFill="1" applyAlignment="1">
      <alignment horizontal="center" vertical="center"/>
    </xf>
    <xf numFmtId="0" fontId="29" fillId="0" borderId="7" xfId="6680" applyNumberFormat="1" applyFont="1" applyFill="1" applyBorder="1" applyAlignment="1">
      <alignment horizontal="center" vertical="center"/>
    </xf>
    <xf numFmtId="0" fontId="29" fillId="0" borderId="8" xfId="6680" applyNumberFormat="1" applyFont="1" applyFill="1" applyBorder="1" applyAlignment="1">
      <alignment horizontal="center" vertical="center"/>
    </xf>
    <xf numFmtId="194" fontId="29" fillId="0" borderId="8" xfId="6680" applyNumberFormat="1" applyFont="1" applyFill="1" applyBorder="1" applyAlignment="1">
      <alignment horizontal="center" vertical="center"/>
    </xf>
    <xf numFmtId="1" fontId="29" fillId="0" borderId="8" xfId="6680" applyNumberFormat="1" applyFont="1" applyFill="1" applyBorder="1" applyAlignment="1">
      <alignment horizontal="center" vertical="center"/>
    </xf>
    <xf numFmtId="0" fontId="29" fillId="0" borderId="14" xfId="6680" applyNumberFormat="1" applyFont="1" applyFill="1" applyBorder="1" applyAlignment="1">
      <alignment horizontal="center" vertical="center"/>
    </xf>
    <xf numFmtId="0" fontId="6" fillId="0" borderId="9" xfId="6680" applyNumberFormat="1" applyFont="1" applyFill="1" applyBorder="1" applyAlignment="1">
      <alignment horizontal="left" vertical="center"/>
    </xf>
    <xf numFmtId="0" fontId="6" fillId="0" borderId="10" xfId="6680" applyNumberFormat="1" applyFont="1" applyFill="1" applyBorder="1" applyAlignment="1">
      <alignment horizontal="left" vertical="center"/>
    </xf>
    <xf numFmtId="0" fontId="6" fillId="0" borderId="10" xfId="6680" applyNumberFormat="1" applyFont="1" applyFill="1" applyBorder="1">
      <alignment vertical="center"/>
    </xf>
    <xf numFmtId="2" fontId="6" fillId="0" borderId="10" xfId="6680" applyNumberFormat="1" applyFont="1" applyFill="1" applyBorder="1" applyAlignment="1">
      <alignment horizontal="center" vertical="center"/>
    </xf>
    <xf numFmtId="0" fontId="6" fillId="0" borderId="15" xfId="6680" applyNumberFormat="1" applyFont="1" applyFill="1" applyBorder="1">
      <alignment vertical="center"/>
    </xf>
    <xf numFmtId="0" fontId="6" fillId="0" borderId="9" xfId="6680" applyNumberFormat="1" applyFont="1" applyFill="1" applyBorder="1" applyAlignment="1">
      <alignment horizontal="center" vertical="center"/>
    </xf>
    <xf numFmtId="0" fontId="6" fillId="0" borderId="10" xfId="6680" applyNumberFormat="1" applyFont="1" applyFill="1" applyBorder="1" applyAlignment="1">
      <alignment vertical="center" wrapText="1"/>
    </xf>
    <xf numFmtId="0" fontId="6" fillId="0" borderId="10" xfId="6680" applyNumberFormat="1" applyFont="1" applyFill="1" applyBorder="1" applyAlignment="1">
      <alignment horizontal="center" vertical="center"/>
    </xf>
    <xf numFmtId="0" fontId="11" fillId="0" borderId="10" xfId="6680" applyNumberFormat="1" applyFont="1" applyFill="1" applyBorder="1" applyAlignment="1">
      <alignment horizontal="center" vertical="center"/>
    </xf>
    <xf numFmtId="194" fontId="2" fillId="0" borderId="10" xfId="6680" applyNumberFormat="1" applyFont="1" applyFill="1" applyBorder="1" applyAlignment="1">
      <alignment horizontal="center" vertical="center"/>
    </xf>
    <xf numFmtId="0" fontId="2" fillId="0" borderId="15" xfId="6680" applyNumberFormat="1" applyFont="1" applyFill="1" applyBorder="1" applyAlignment="1">
      <alignment horizontal="center" vertical="center"/>
    </xf>
    <xf numFmtId="198" fontId="6" fillId="0" borderId="9" xfId="6680" applyNumberFormat="1" applyFont="1" applyFill="1" applyBorder="1" applyAlignment="1">
      <alignment horizontal="center" vertical="center"/>
    </xf>
    <xf numFmtId="0" fontId="34" fillId="0" borderId="10" xfId="6680" applyNumberFormat="1" applyFont="1" applyFill="1" applyBorder="1" applyAlignment="1">
      <alignment vertical="center" shrinkToFit="1"/>
    </xf>
    <xf numFmtId="0" fontId="34" fillId="0" borderId="10" xfId="6680" applyNumberFormat="1" applyFont="1" applyFill="1" applyBorder="1" applyAlignment="1">
      <alignment horizontal="center" vertical="center"/>
    </xf>
    <xf numFmtId="194" fontId="34" fillId="0" borderId="10" xfId="6680" applyNumberFormat="1" applyFont="1" applyFill="1" applyBorder="1" applyAlignment="1">
      <alignment horizontal="center" vertical="center"/>
    </xf>
    <xf numFmtId="2" fontId="34" fillId="0" borderId="10" xfId="6680" applyNumberFormat="1" applyFont="1" applyFill="1" applyBorder="1" applyAlignment="1">
      <alignment horizontal="center" vertical="center"/>
    </xf>
    <xf numFmtId="0" fontId="2" fillId="0" borderId="10" xfId="6680" applyNumberFormat="1" applyFont="1" applyFill="1" applyBorder="1">
      <alignment vertical="center"/>
    </xf>
    <xf numFmtId="0" fontId="2" fillId="0" borderId="10" xfId="6680" applyNumberFormat="1" applyFont="1" applyFill="1" applyBorder="1" applyAlignment="1">
      <alignment horizontal="center" vertical="center"/>
    </xf>
    <xf numFmtId="2" fontId="2" fillId="0" borderId="10" xfId="6680" applyNumberFormat="1" applyFont="1" applyFill="1" applyBorder="1" applyAlignment="1">
      <alignment horizontal="center" vertical="center"/>
    </xf>
    <xf numFmtId="0" fontId="35" fillId="0" borderId="10" xfId="6680" applyNumberFormat="1" applyFont="1" applyFill="1" applyBorder="1">
      <alignment vertical="center"/>
    </xf>
    <xf numFmtId="0" fontId="35" fillId="0" borderId="10" xfId="6680" applyNumberFormat="1" applyFont="1" applyFill="1" applyBorder="1" applyAlignment="1">
      <alignment horizontal="center" vertical="center"/>
    </xf>
    <xf numFmtId="194" fontId="35" fillId="0" borderId="10" xfId="6680" applyNumberFormat="1" applyFont="1" applyFill="1" applyBorder="1" applyAlignment="1">
      <alignment horizontal="center" vertical="center"/>
    </xf>
    <xf numFmtId="2" fontId="35" fillId="0" borderId="10" xfId="6680" applyNumberFormat="1" applyFont="1" applyFill="1" applyBorder="1" applyAlignment="1">
      <alignment horizontal="center" vertical="center"/>
    </xf>
    <xf numFmtId="202" fontId="35" fillId="0" borderId="10" xfId="6680" applyNumberFormat="1" applyFont="1" applyFill="1" applyBorder="1" applyAlignment="1">
      <alignment horizontal="center" vertical="center"/>
    </xf>
    <xf numFmtId="0" fontId="6" fillId="0" borderId="15" xfId="6680" applyNumberFormat="1" applyFont="1" applyFill="1" applyBorder="1" applyAlignment="1">
      <alignment horizontal="center" vertical="center"/>
    </xf>
    <xf numFmtId="194" fontId="6" fillId="0" borderId="10" xfId="6680" applyNumberFormat="1" applyFont="1" applyFill="1" applyBorder="1" applyAlignment="1">
      <alignment horizontal="center" vertical="center"/>
    </xf>
    <xf numFmtId="0" fontId="33" fillId="0" borderId="15" xfId="6680" applyNumberFormat="1" applyFont="1" applyFill="1" applyBorder="1" applyAlignment="1">
      <alignment horizontal="center" vertical="center"/>
    </xf>
    <xf numFmtId="0" fontId="35" fillId="0" borderId="10" xfId="6680" applyNumberFormat="1" applyFont="1" applyFill="1" applyBorder="1" applyAlignment="1">
      <alignment vertical="center" wrapText="1"/>
    </xf>
    <xf numFmtId="198" fontId="34" fillId="0" borderId="9" xfId="6680" applyNumberFormat="1" applyFont="1" applyFill="1" applyBorder="1" applyAlignment="1">
      <alignment horizontal="center" vertical="center"/>
    </xf>
    <xf numFmtId="0" fontId="36" fillId="0" borderId="15" xfId="6680" applyNumberFormat="1" applyFont="1" applyFill="1" applyBorder="1" applyAlignment="1">
      <alignment horizontal="center" vertical="center"/>
    </xf>
    <xf numFmtId="0" fontId="35" fillId="0" borderId="9" xfId="6680" applyNumberFormat="1" applyFont="1" applyFill="1" applyBorder="1" applyAlignment="1">
      <alignment horizontal="center" vertical="center"/>
    </xf>
    <xf numFmtId="0" fontId="34" fillId="0" borderId="10" xfId="6680" applyNumberFormat="1" applyFont="1" applyFill="1" applyBorder="1">
      <alignment vertical="center"/>
    </xf>
    <xf numFmtId="0" fontId="37" fillId="0" borderId="15" xfId="6680" applyNumberFormat="1" applyFont="1" applyFill="1" applyBorder="1" applyAlignment="1">
      <alignment horizontal="center" vertical="center"/>
    </xf>
    <xf numFmtId="194" fontId="35" fillId="0" borderId="10" xfId="0" applyNumberFormat="1" applyFont="1" applyFill="1" applyBorder="1" applyAlignment="1">
      <alignment horizontal="center" vertical="center"/>
    </xf>
    <xf numFmtId="0" fontId="2" fillId="0" borderId="10" xfId="6680" applyNumberFormat="1" applyFont="1" applyFill="1" applyBorder="1" applyAlignment="1">
      <alignment vertical="center" wrapText="1"/>
    </xf>
    <xf numFmtId="0" fontId="12" fillId="0" borderId="10" xfId="6680" applyNumberFormat="1" applyFont="1" applyFill="1" applyBorder="1" applyAlignment="1">
      <alignment horizontal="center" vertical="center"/>
    </xf>
    <xf numFmtId="196" fontId="2" fillId="0" borderId="10" xfId="6680" applyNumberFormat="1" applyFont="1" applyFill="1" applyBorder="1" applyAlignment="1">
      <alignment horizontal="center" vertical="center"/>
    </xf>
    <xf numFmtId="0" fontId="15" fillId="0" borderId="10" xfId="6680" applyNumberFormat="1" applyFont="1" applyFill="1" applyBorder="1" applyAlignment="1">
      <alignment horizontal="center" vertical="center"/>
    </xf>
    <xf numFmtId="0" fontId="36" fillId="0" borderId="9" xfId="6680" applyNumberFormat="1" applyFont="1" applyFill="1" applyBorder="1" applyAlignment="1">
      <alignment horizontal="center" vertical="center"/>
    </xf>
    <xf numFmtId="198" fontId="36" fillId="0" borderId="9" xfId="6680" applyNumberFormat="1" applyFont="1" applyFill="1" applyBorder="1" applyAlignment="1">
      <alignment horizontal="center" vertical="center"/>
    </xf>
    <xf numFmtId="0" fontId="28" fillId="0" borderId="0" xfId="6680" applyNumberFormat="1" applyFont="1" applyFill="1" applyAlignment="1">
      <alignment horizontal="center" vertical="center"/>
    </xf>
    <xf numFmtId="0" fontId="28" fillId="0" borderId="0" xfId="6680" applyNumberFormat="1" applyFont="1" applyFill="1">
      <alignment vertical="center"/>
    </xf>
    <xf numFmtId="194" fontId="28" fillId="0" borderId="0" xfId="6680" applyNumberFormat="1" applyFont="1" applyFill="1" applyAlignment="1">
      <alignment horizontal="center" vertical="center"/>
    </xf>
    <xf numFmtId="1" fontId="28" fillId="0" borderId="0" xfId="6680" applyNumberFormat="1" applyFont="1" applyFill="1" applyAlignment="1">
      <alignment horizontal="center" vertical="center"/>
    </xf>
    <xf numFmtId="176" fontId="17" fillId="0" borderId="0" xfId="7654" applyFont="1">
      <alignment vertical="center"/>
    </xf>
    <xf numFmtId="176" fontId="0" fillId="0" borderId="0" xfId="7654" applyFont="1">
      <alignment vertical="center"/>
    </xf>
    <xf numFmtId="0" fontId="38" fillId="0" borderId="0" xfId="7654" applyNumberFormat="1">
      <alignment vertical="center"/>
    </xf>
    <xf numFmtId="176" fontId="38" fillId="0" borderId="0" xfId="7654">
      <alignment vertical="center"/>
    </xf>
    <xf numFmtId="176" fontId="38" fillId="0" borderId="0" xfId="7654" applyAlignment="1">
      <alignment horizontal="center" vertical="center"/>
    </xf>
    <xf numFmtId="176" fontId="5" fillId="0" borderId="0" xfId="1260" applyFont="1" applyAlignment="1">
      <alignment horizontal="center" vertical="center"/>
    </xf>
    <xf numFmtId="176" fontId="17" fillId="0" borderId="0" xfId="1260" applyFont="1" applyAlignment="1">
      <alignment horizontal="center" vertical="center"/>
    </xf>
    <xf numFmtId="0" fontId="17" fillId="0" borderId="0" xfId="1260" applyNumberFormat="1" applyFont="1" applyAlignment="1">
      <alignment horizontal="left" vertical="center"/>
    </xf>
    <xf numFmtId="176" fontId="17" fillId="0" borderId="0" xfId="1260" applyFont="1" applyAlignment="1">
      <alignment horizontal="left" vertical="center"/>
    </xf>
    <xf numFmtId="176" fontId="2" fillId="0" borderId="0" xfId="1260" applyFont="1" applyAlignment="1">
      <alignment horizontal="center" vertical="center"/>
    </xf>
    <xf numFmtId="0" fontId="6" fillId="0" borderId="7" xfId="1584" applyNumberFormat="1" applyFont="1" applyBorder="1" applyAlignment="1">
      <alignment horizontal="center" vertical="center"/>
    </xf>
    <xf numFmtId="203" fontId="6" fillId="0" borderId="8" xfId="1584" applyNumberFormat="1" applyFont="1" applyBorder="1" applyAlignment="1">
      <alignment horizontal="center" vertical="center"/>
    </xf>
    <xf numFmtId="203" fontId="6" fillId="0" borderId="8" xfId="1584" applyNumberFormat="1" applyFont="1" applyBorder="1" applyAlignment="1">
      <alignment horizontal="center" vertical="center" wrapText="1"/>
    </xf>
    <xf numFmtId="203" fontId="6" fillId="0" borderId="14" xfId="1584" applyNumberFormat="1" applyFont="1" applyBorder="1" applyAlignment="1">
      <alignment horizontal="center" vertical="center"/>
    </xf>
    <xf numFmtId="0" fontId="17" fillId="0" borderId="9" xfId="7654" applyNumberFormat="1" applyFont="1" applyBorder="1">
      <alignment vertical="center"/>
    </xf>
    <xf numFmtId="203" fontId="11" fillId="0" borderId="10" xfId="1584" applyNumberFormat="1" applyFont="1" applyBorder="1">
      <alignment vertical="center"/>
    </xf>
    <xf numFmtId="193" fontId="11" fillId="0" borderId="10" xfId="1584" applyNumberFormat="1" applyFont="1" applyBorder="1" applyAlignment="1">
      <alignment horizontal="center" vertical="center"/>
    </xf>
    <xf numFmtId="193" fontId="11" fillId="0" borderId="15" xfId="1584" applyNumberFormat="1" applyFont="1" applyBorder="1" applyAlignment="1">
      <alignment horizontal="center" vertical="center"/>
    </xf>
    <xf numFmtId="0" fontId="17" fillId="0" borderId="9" xfId="7654" applyNumberFormat="1" applyFont="1" applyBorder="1" applyAlignment="1">
      <alignment horizontal="center" vertical="center"/>
    </xf>
    <xf numFmtId="203" fontId="11" fillId="0" borderId="10" xfId="1584" applyNumberFormat="1" applyFont="1" applyBorder="1" applyAlignment="1">
      <alignment vertical="center" wrapText="1"/>
    </xf>
    <xf numFmtId="0" fontId="2" fillId="0" borderId="9" xfId="1584" applyNumberFormat="1" applyFont="1" applyBorder="1" applyAlignment="1">
      <alignment horizontal="center" vertical="center"/>
    </xf>
    <xf numFmtId="203" fontId="12" fillId="0" borderId="10" xfId="1584" applyNumberFormat="1" applyFont="1" applyBorder="1">
      <alignment vertical="center"/>
    </xf>
    <xf numFmtId="193" fontId="12" fillId="0" borderId="10" xfId="1584" applyNumberFormat="1" applyFont="1" applyBorder="1" applyAlignment="1">
      <alignment horizontal="center" vertical="center"/>
    </xf>
    <xf numFmtId="193" fontId="12" fillId="0" borderId="15" xfId="1584" applyNumberFormat="1" applyFont="1" applyBorder="1" applyAlignment="1">
      <alignment horizontal="center" vertical="center"/>
    </xf>
    <xf numFmtId="0" fontId="6" fillId="0" borderId="9" xfId="1584" applyNumberFormat="1" applyFont="1" applyBorder="1" applyAlignment="1">
      <alignment horizontal="center" vertical="center"/>
    </xf>
    <xf numFmtId="203" fontId="6" fillId="0" borderId="10" xfId="1584" applyNumberFormat="1" applyFont="1" applyBorder="1">
      <alignment vertical="center"/>
    </xf>
    <xf numFmtId="203" fontId="2" fillId="0" borderId="10" xfId="1584" applyNumberFormat="1" applyFont="1" applyBorder="1" applyAlignment="1">
      <alignment vertical="center" wrapText="1"/>
    </xf>
    <xf numFmtId="203" fontId="2" fillId="0" borderId="10" xfId="1584" applyNumberFormat="1" applyFont="1" applyBorder="1" applyAlignment="1">
      <alignment horizontal="left" vertical="center" wrapText="1"/>
    </xf>
    <xf numFmtId="193" fontId="17" fillId="0" borderId="10" xfId="7654" applyNumberFormat="1" applyFont="1" applyBorder="1">
      <alignment vertical="center"/>
    </xf>
    <xf numFmtId="193" fontId="0" fillId="0" borderId="10" xfId="7654" applyNumberFormat="1" applyFont="1" applyBorder="1">
      <alignment vertical="center"/>
    </xf>
    <xf numFmtId="204" fontId="17" fillId="0" borderId="0" xfId="7654" applyNumberFormat="1" applyFont="1">
      <alignment vertical="center"/>
    </xf>
    <xf numFmtId="203" fontId="2" fillId="0" borderId="10" xfId="1584" applyNumberFormat="1" applyFont="1" applyBorder="1">
      <alignment vertical="center"/>
    </xf>
    <xf numFmtId="203" fontId="36" fillId="0" borderId="10" xfId="1584" applyNumberFormat="1" applyFont="1" applyBorder="1">
      <alignment vertical="center"/>
    </xf>
    <xf numFmtId="193" fontId="6" fillId="0" borderId="10" xfId="1584" applyNumberFormat="1" applyFont="1" applyBorder="1" applyAlignment="1">
      <alignment horizontal="center" vertical="center"/>
    </xf>
    <xf numFmtId="193" fontId="6" fillId="0" borderId="15" xfId="1584" applyNumberFormat="1" applyFont="1" applyBorder="1" applyAlignment="1">
      <alignment horizontal="center" vertical="center"/>
    </xf>
    <xf numFmtId="203" fontId="6" fillId="0" borderId="10" xfId="1584" applyNumberFormat="1" applyFont="1" applyBorder="1" applyAlignment="1">
      <alignment vertical="center" shrinkToFit="1"/>
    </xf>
    <xf numFmtId="193" fontId="6" fillId="0" borderId="10" xfId="1584" applyNumberFormat="1" applyFont="1" applyFill="1" applyBorder="1" applyAlignment="1">
      <alignment horizontal="center" vertical="center"/>
    </xf>
    <xf numFmtId="203" fontId="17" fillId="0" borderId="0" xfId="7654" applyNumberFormat="1" applyFont="1">
      <alignment vertical="center"/>
    </xf>
    <xf numFmtId="205" fontId="17" fillId="0" borderId="0" xfId="7654" applyNumberFormat="1" applyFont="1">
      <alignment vertical="center"/>
    </xf>
    <xf numFmtId="206" fontId="17" fillId="0" borderId="0" xfId="7654" applyNumberFormat="1" applyFont="1">
      <alignment vertical="center"/>
    </xf>
    <xf numFmtId="0" fontId="0" fillId="0" borderId="9" xfId="7654" applyNumberFormat="1" applyFont="1" applyBorder="1" applyAlignment="1">
      <alignment horizontal="center" vertical="center"/>
    </xf>
    <xf numFmtId="193" fontId="2" fillId="0" borderId="10" xfId="1584" applyNumberFormat="1" applyFont="1" applyBorder="1" applyAlignment="1">
      <alignment horizontal="center" vertical="center"/>
    </xf>
    <xf numFmtId="193" fontId="28" fillId="0" borderId="10" xfId="1584" applyNumberFormat="1" applyFont="1" applyBorder="1" applyAlignment="1">
      <alignment horizontal="center" vertical="center"/>
    </xf>
    <xf numFmtId="193" fontId="17" fillId="0" borderId="0" xfId="7654" applyNumberFormat="1" applyFont="1">
      <alignment vertical="center"/>
    </xf>
    <xf numFmtId="0" fontId="17" fillId="0" borderId="35" xfId="7654" applyNumberFormat="1" applyFont="1" applyBorder="1">
      <alignment vertical="center"/>
    </xf>
    <xf numFmtId="203" fontId="36" fillId="0" borderId="5" xfId="1584" applyNumberFormat="1" applyFont="1" applyBorder="1">
      <alignment vertical="center"/>
    </xf>
    <xf numFmtId="193" fontId="6" fillId="0" borderId="5" xfId="1584" applyNumberFormat="1" applyFont="1" applyBorder="1" applyAlignment="1">
      <alignment horizontal="center" vertical="center"/>
    </xf>
    <xf numFmtId="193" fontId="11" fillId="0" borderId="36" xfId="1584" applyNumberFormat="1" applyFont="1" applyBorder="1" applyAlignment="1">
      <alignment horizontal="center" vertical="center"/>
    </xf>
    <xf numFmtId="0" fontId="38" fillId="0" borderId="11" xfId="7654" applyNumberFormat="1" applyBorder="1">
      <alignment vertical="center"/>
    </xf>
    <xf numFmtId="203" fontId="6" fillId="0" borderId="6" xfId="1584" applyNumberFormat="1" applyFont="1" applyBorder="1">
      <alignment vertical="center"/>
    </xf>
    <xf numFmtId="193" fontId="6" fillId="0" borderId="6" xfId="1584" applyNumberFormat="1" applyFont="1" applyBorder="1" applyAlignment="1">
      <alignment horizontal="center" vertical="center"/>
    </xf>
    <xf numFmtId="193" fontId="6" fillId="0" borderId="18" xfId="1584" applyNumberFormat="1" applyFont="1" applyBorder="1" applyAlignment="1">
      <alignment horizontal="center" vertical="center"/>
    </xf>
    <xf numFmtId="207" fontId="38" fillId="0" borderId="0" xfId="7654" applyNumberFormat="1">
      <alignment vertical="center"/>
    </xf>
    <xf numFmtId="203" fontId="38" fillId="0" borderId="0" xfId="7654" applyNumberFormat="1" applyAlignment="1">
      <alignment horizontal="center" vertical="center"/>
    </xf>
    <xf numFmtId="203" fontId="38" fillId="0" borderId="0" xfId="7654" applyNumberFormat="1">
      <alignment vertical="center"/>
    </xf>
    <xf numFmtId="207" fontId="38" fillId="0" borderId="0" xfId="7654" applyNumberFormat="1" applyAlignment="1">
      <alignment horizontal="center" vertical="center"/>
    </xf>
    <xf numFmtId="207" fontId="17" fillId="0" borderId="0" xfId="7654" applyNumberFormat="1" applyFont="1">
      <alignment vertical="center"/>
    </xf>
    <xf numFmtId="193" fontId="38" fillId="0" borderId="0" xfId="7654" applyNumberFormat="1">
      <alignment vertical="center"/>
    </xf>
  </cellXfs>
  <cellStyles count="117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9.15二支渠工程(核实后概算)_清水沟投标报价_2013年平罗小农水工程概算核2013.3.2" xfId="49"/>
    <cellStyle name="60% - 强调文字颜色 5 12 3" xfId="50"/>
    <cellStyle name="强调文字颜色 6 10" xfId="51"/>
    <cellStyle name="20% - 强调文字颜色 3 10 3" xfId="52"/>
    <cellStyle name="差_2011年小农水概算5.4" xfId="53"/>
    <cellStyle name="强调文字颜色 1 7 4 3" xfId="54"/>
    <cellStyle name="40% - 强调文字颜色 4 11 3" xfId="55"/>
    <cellStyle name="60% - 强调文字颜色 3 4 6 2" xfId="56"/>
    <cellStyle name="_116号文 估算 2009.12.22 2" xfId="57"/>
    <cellStyle name="注释 10 9 4" xfId="58"/>
    <cellStyle name="汇总 7 3 4" xfId="59"/>
    <cellStyle name="40% - 强调文字颜色 2 10 6" xfId="60"/>
    <cellStyle name="差_黄土梁灌区_小人饮工程工程量" xfId="61"/>
    <cellStyle name="_ET_STYLE_NoName_00__Book1_1_宁夏深沟村1万亩概算核2013.2.4" xfId="62"/>
    <cellStyle name="_ET_STYLE_NoName_00__吴忠市孙家滩项目2011.12.16（马玲）【2009】13号文概算标准" xfId="63"/>
    <cellStyle name="40% - 强调文字颜色 6 5 6" xfId="64"/>
    <cellStyle name="汇总 2 9 3" xfId="65"/>
    <cellStyle name="检查单元格 8 3" xfId="66"/>
    <cellStyle name="20% - 强调文字颜色 6 8 3 2" xfId="67"/>
    <cellStyle name="20% - 强调文字颜色 2 3 6" xfId="68"/>
    <cellStyle name="20% - 强调文字颜色 1 6 2 2" xfId="69"/>
    <cellStyle name="好_黄土梁灌区_五里坡2014年度小农水概算核2014.6.8" xfId="70"/>
    <cellStyle name="强调文字颜色 6 10 6 2" xfId="71"/>
    <cellStyle name="0,0_x000d__x000a_NA_x000d__x000a_ 2 3 2" xfId="72"/>
    <cellStyle name="_固海灌区 116号文概算2009.7.10 2" xfId="73"/>
    <cellStyle name="输入 3 16" xfId="74"/>
    <cellStyle name="好_Sheet1_2015年小农水新增资金项目永宁县泵站翻建改造工程" xfId="75"/>
    <cellStyle name="Accent2 - 40%" xfId="76"/>
    <cellStyle name="40% - 强调文字颜色 4 3 4" xfId="77"/>
    <cellStyle name="差_贺兰县兰光村、金鑫村高效节水核2012.9.13_2015年小农水新增资金项目永宁县泵站翻建改造工程" xfId="78"/>
    <cellStyle name="差_西吉县葫芦河治理工程概算表（116号）-核_2012.5.15修改 五里坡配套控制价" xfId="79"/>
    <cellStyle name="40% - 强调文字颜色 3 3 3 2" xfId="80"/>
    <cellStyle name="常规 2 3 2 2 4 5" xfId="81"/>
    <cellStyle name="强调文字颜色 1 8 5 3" xfId="82"/>
    <cellStyle name="差_庆华水厂设计费监理费计算表_2013年度青铜峡小农水概算核2013.3.4" xfId="83"/>
    <cellStyle name="20% - 强调文字颜色 3 6 2 2" xfId="84"/>
    <cellStyle name="差_利通区东塔寺乡白寺滩村优质葡萄高效节水灌溉工程概算_2014年小农水工程高效片区概算核2014.6.5" xfId="85"/>
    <cellStyle name="20% - 强调文字颜色 3 7 5" xfId="86"/>
    <cellStyle name="40% - 强调文字颜色 5 4 2 2" xfId="87"/>
    <cellStyle name="40% - 强调文字颜色 2 12" xfId="88"/>
    <cellStyle name="60% - 强调文字颜色 3 13" xfId="89"/>
    <cellStyle name="注释 5 2 7" xfId="90"/>
    <cellStyle name="20% - 强调文字颜色 1 11" xfId="91"/>
    <cellStyle name="40% - 强调文字颜色 5 3 3 2" xfId="92"/>
    <cellStyle name="20% - 强调文字颜色 2 8 5" xfId="93"/>
    <cellStyle name="汇总 10 8 4" xfId="94"/>
    <cellStyle name="差_黄土梁灌区_贺兰县兰光村、金鑫村高效节水核2012.9.13" xfId="95"/>
    <cellStyle name="20% - 强调文字颜色 1 6 5 2" xfId="96"/>
    <cellStyle name="20% - 强调文字颜色 6 4 2 2" xfId="97"/>
    <cellStyle name="_ET_STYLE_NoName_00__Sheet3" xfId="98"/>
    <cellStyle name="40% - 强调文字颜色 3 9 3" xfId="99"/>
    <cellStyle name="20% - 强调文字颜色 4 5" xfId="100"/>
    <cellStyle name="40% - 强调文字颜色 5 10 3 2" xfId="101"/>
    <cellStyle name="40% - 强调文字颜色 2 5 6 2" xfId="102"/>
    <cellStyle name="60% - 强调文字颜色 2 3" xfId="103"/>
    <cellStyle name="40% - 强调文字颜色 3 10 4" xfId="104"/>
    <cellStyle name="百分比 7" xfId="105"/>
    <cellStyle name="检查单元格 6 8" xfId="106"/>
    <cellStyle name="好_策勒县108号文概算实施方案8000亩2011.10_孙家滩高效节水概算朱清核（加30万最终批复f）2015.1.8" xfId="107"/>
    <cellStyle name="60% - 强调文字颜色 4 11 4" xfId="108"/>
    <cellStyle name="20% - 强调文字颜色 5 3 6" xfId="109"/>
    <cellStyle name="_ET_STYLE_NoName_00_ 4" xfId="110"/>
    <cellStyle name="注释 13 5" xfId="111"/>
    <cellStyle name="常规 6 5" xfId="112"/>
    <cellStyle name="常规 250" xfId="113"/>
    <cellStyle name="常规 245" xfId="114"/>
    <cellStyle name="常规 195" xfId="115"/>
    <cellStyle name="注释 11 4 3" xfId="116"/>
    <cellStyle name="常规 4 2 2 3" xfId="117"/>
    <cellStyle name="40% - 强调文字颜色 5 4 7" xfId="118"/>
    <cellStyle name="好_唐访渡槽工程量方案比选611 5" xfId="119"/>
    <cellStyle name="20% - 强调文字颜色 4 4 2" xfId="120"/>
    <cellStyle name="60% - 强调文字颜色 4 11" xfId="121"/>
    <cellStyle name="强调文字颜色 1 2 3" xfId="122"/>
    <cellStyle name="40% - 强调文字颜色 3 10" xfId="123"/>
    <cellStyle name="差_Book1_原州区姚磨喷灌概算核2014.1.6" xfId="124"/>
    <cellStyle name="差_复件 2010年马莲渠灌域小型农田水利工程" xfId="125"/>
    <cellStyle name="40% - 强调文字颜色 3 9 2 2" xfId="126"/>
    <cellStyle name="链接单元格 6 4 2" xfId="127"/>
    <cellStyle name="汇总 12 2 4" xfId="128"/>
    <cellStyle name="标题 1 5 2" xfId="129"/>
    <cellStyle name="40% - 强调文字颜色 2 8 4 2" xfId="130"/>
    <cellStyle name="20% - 强调文字颜色 5 3 3" xfId="131"/>
    <cellStyle name="汇总 7 5 2" xfId="132"/>
    <cellStyle name="注释 5 2 7 4" xfId="133"/>
    <cellStyle name="20% - 强调文字颜色 1 11 4" xfId="134"/>
    <cellStyle name="强调文字颜色 1 2 3 2" xfId="135"/>
    <cellStyle name="40% - 强调文字颜色 3 10 2" xfId="136"/>
    <cellStyle name="好_小洪沟（新定额）2010.7.10改估算改 6 3" xfId="137"/>
    <cellStyle name="百分比 5" xfId="138"/>
    <cellStyle name="检查单元格 6 6" xfId="139"/>
    <cellStyle name="60% - 强调文字颜色 4 11 2" xfId="140"/>
    <cellStyle name="差_渝河下游沟道治理工程概算核2012.6.19_孙家滩高效节水概算朱清核（加30万最终批复f）2015.1.8" xfId="141"/>
    <cellStyle name="20% - 强调文字颜色 5 3 4" xfId="142"/>
    <cellStyle name="20% - 强调文字颜色 4 4 2 2" xfId="143"/>
    <cellStyle name="强调文字颜色 5 8 3" xfId="144"/>
    <cellStyle name="汇总 7 5 3" xfId="145"/>
    <cellStyle name="20% - 强调文字颜色 1 11 5" xfId="146"/>
    <cellStyle name="0,0_x000d__x000a_NA_x000d__x000a_" xfId="147"/>
    <cellStyle name="差 7" xfId="148"/>
    <cellStyle name="60% - 强调文字颜色 2 2 2 2" xfId="149"/>
    <cellStyle name="计算 2 10 2" xfId="150"/>
    <cellStyle name="注释 12 2 2" xfId="151"/>
    <cellStyle name="_Book1_1_泾源县党史研究室主任汇总表" xfId="152"/>
    <cellStyle name="标题 4 8 6" xfId="153"/>
    <cellStyle name="常规 5 2 2" xfId="154"/>
    <cellStyle name="输出 5 3 4" xfId="155"/>
    <cellStyle name="标题 3 9 4 2" xfId="156"/>
    <cellStyle name="适中 14 2" xfId="157"/>
    <cellStyle name="强调文字颜色 1 2 3 3" xfId="158"/>
    <cellStyle name="40% - 强调文字颜色 3 10 3" xfId="159"/>
    <cellStyle name="百分比 6" xfId="160"/>
    <cellStyle name="检查单元格 6 7" xfId="161"/>
    <cellStyle name="60% - 强调文字颜色 4 11 3" xfId="162"/>
    <cellStyle name="60% - 强调文字颜色 1 8 6 2" xfId="163"/>
    <cellStyle name="20% - 强调文字颜色 5 3 5" xfId="164"/>
    <cellStyle name="汇总 7 5 4" xfId="165"/>
    <cellStyle name="_彭堡水库概算" xfId="166"/>
    <cellStyle name="注释 11 14" xfId="167"/>
    <cellStyle name="常规 12 2 4" xfId="168"/>
    <cellStyle name="强调文字颜色 6 9 3 2" xfId="169"/>
    <cellStyle name="适中 2 6 2" xfId="170"/>
    <cellStyle name="20% - 强调文字颜色 6 4 4 2" xfId="171"/>
    <cellStyle name="20% - 强调文字颜色 2 4 2" xfId="172"/>
    <cellStyle name="好_9.15二支渠工程(核实后概算)_清水沟投标报价" xfId="173"/>
    <cellStyle name="40% - 强调文字颜色 3 4 7" xfId="174"/>
    <cellStyle name="注释 7 2 10" xfId="175"/>
    <cellStyle name="常规 2 3 2 2 12 4" xfId="176"/>
    <cellStyle name="20% - 强调文字颜色 1 4 3" xfId="177"/>
    <cellStyle name="链接单元格 3 4 3" xfId="178"/>
    <cellStyle name="20% - 强调文字颜色 3 6 3 2" xfId="179"/>
    <cellStyle name="60% - 强调文字颜色 2 5 3" xfId="180"/>
    <cellStyle name="汇总 6 14 2" xfId="181"/>
    <cellStyle name="20% - 强调文字颜色 3 9 2" xfId="182"/>
    <cellStyle name="40% - 强调文字颜色 4 9 7" xfId="183"/>
    <cellStyle name="60% - 强调文字颜色 3 10 2" xfId="184"/>
    <cellStyle name="注释 5 2 4 2" xfId="185"/>
    <cellStyle name="汇总 2 4 3" xfId="186"/>
    <cellStyle name="40% - 强调文字颜色 1 11 5" xfId="187"/>
    <cellStyle name="好_2011年南梁农场利用政策性贷款实施农业综合开发项目预算表_Book1" xfId="188"/>
    <cellStyle name="20% - 强调文字颜色 2 8 2 2" xfId="189"/>
    <cellStyle name="计算 8 7 4" xfId="190"/>
    <cellStyle name="常规 2 2 2 5" xfId="191"/>
    <cellStyle name="汇总 9 8" xfId="192"/>
    <cellStyle name="标题 3 4 3 2" xfId="193"/>
    <cellStyle name="警告文本 10 4 3" xfId="194"/>
    <cellStyle name="20% - 强调文字颜色 1 10 6 2" xfId="195"/>
    <cellStyle name="注释 13 2 3" xfId="196"/>
    <cellStyle name="_Book1_1_项目区田间工程统计表" xfId="197"/>
    <cellStyle name="常规 6 2 3" xfId="198"/>
    <cellStyle name="好 2 8" xfId="199"/>
    <cellStyle name="常规 10 4_喊叫水概算汇总表【批复】" xfId="200"/>
    <cellStyle name="20% - 强调文字颜色 5 2 5 2" xfId="201"/>
    <cellStyle name="40% - 强调文字颜色 5 7" xfId="202"/>
    <cellStyle name="60% - 强调文字颜色 1 9 6 2" xfId="203"/>
    <cellStyle name="差_Book1_渝河下游沟道治理工程概算核2012.6.19_（10.17）庄立明2014年中央统筹资金永宁县第一排水沟、永清沟治理及泵站改造工程" xfId="204"/>
    <cellStyle name="好_利通区东塔寺乡白寺滩村优质葡萄高效节水灌溉工程概算_利水公司二标段报价_2014年小农水工程高效片区概算核2014.6.5" xfId="205"/>
    <cellStyle name="注释 6 2 10" xfId="206"/>
    <cellStyle name="20% - 强调文字颜色 6 3 5" xfId="207"/>
    <cellStyle name="20% - 强调文字颜色 6 4 3" xfId="208"/>
    <cellStyle name="20% - 强调文字颜色 1 6 6" xfId="209"/>
    <cellStyle name="差_利通区二支渠工程概算（周工核定）20100914_清水沟投标报价_2015年小农水新增资金项目永宁县泵站翻建改造工程" xfId="210"/>
    <cellStyle name="0,0_x000d__x000a_NA_x000d__x000a_ 2 7" xfId="211"/>
    <cellStyle name="链接单元格 8 4 3" xfId="212"/>
    <cellStyle name="好_吴忠市孙家滩项目2011.12.16（马玲）【2009】13号文概算标准_2013.10.11（最终）吴忠市金积造123纸工业园区速生林" xfId="213"/>
    <cellStyle name="链接单元格 10 3 3" xfId="214"/>
    <cellStyle name="计算 5 5" xfId="215"/>
    <cellStyle name="输出 3 11 3" xfId="216"/>
    <cellStyle name="40% - 强调文字颜色 4 11 2 2" xfId="217"/>
    <cellStyle name="好_晒场_小人饮工程工程量" xfId="218"/>
    <cellStyle name="40% - 强调文字颜色 2 5 3" xfId="219"/>
    <cellStyle name="60% - 强调文字颜色 5 12 2 2" xfId="220"/>
    <cellStyle name="20% - 强调文字颜色 3 10 2 2" xfId="221"/>
    <cellStyle name="差 2 3 2" xfId="222"/>
    <cellStyle name="注释 10 13 4" xfId="223"/>
    <cellStyle name="常规 5 3_11.24盐池高效节水" xfId="224"/>
    <cellStyle name="常规 2 3 2 2 7 3" xfId="225"/>
    <cellStyle name="标题 4 9 5 2" xfId="226"/>
    <cellStyle name="汇总 3 12 3" xfId="227"/>
    <cellStyle name="输出 7 10 2" xfId="228"/>
    <cellStyle name="60% - 强调文字颜色 2 5 2" xfId="229"/>
    <cellStyle name="标题 4 5 2" xfId="230"/>
    <cellStyle name="_吴忠市五里坡移民项目骨干工程2010.10.20-2_2013年平罗小农水工程概算核2013.3.2" xfId="231"/>
    <cellStyle name="40% - 强调文字颜色 4 2 3 2" xfId="232"/>
    <cellStyle name="计算 8 7 3" xfId="233"/>
    <cellStyle name="常规 2 2 2 4" xfId="234"/>
    <cellStyle name="汇总 9 7" xfId="235"/>
    <cellStyle name="常规 10 5 8" xfId="236"/>
    <cellStyle name="差_利水公司二标段报价_孙家滩高效节水概算朱清核（加30万最终批复f）2015.1.8" xfId="237"/>
    <cellStyle name="警告文本 10 4 2" xfId="238"/>
    <cellStyle name="好_9.15二支渠工程(核实后概算)_2015年小农水新增资金项目永宁县泵站翻建改造工程" xfId="239"/>
    <cellStyle name="百分比 3 5 2" xfId="240"/>
    <cellStyle name="20% - 强调文字颜色 1 4 4 2" xfId="241"/>
    <cellStyle name="_高家闸概算116号文概算（核）_2013年平罗小农水工程概算核2013.3.2" xfId="242"/>
    <cellStyle name="60% - 强调文字颜色 5 3 7" xfId="243"/>
    <cellStyle name="40% - 强调文字颜色 4 3 2" xfId="244"/>
    <cellStyle name="60% - 强调文字颜色 6 10 6 2" xfId="245"/>
    <cellStyle name="40% - 强调文字颜色 5 7 4" xfId="246"/>
    <cellStyle name="好_生态移民农业开发土壤改良及治沙工程控制价工程修改_孙家滩高效节水概算朱清核（加30万最终批复f）2015.1.8" xfId="247"/>
    <cellStyle name="常规 2 3 2 2 6" xfId="248"/>
    <cellStyle name="输出 2" xfId="249"/>
    <cellStyle name="20% - 强调文字颜色 2 4 2 2" xfId="250"/>
    <cellStyle name="差 10 6 2" xfId="251"/>
    <cellStyle name="标题 5 5" xfId="252"/>
    <cellStyle name="20% - 强调文字颜色 5 8 5 2" xfId="253"/>
    <cellStyle name="注释 5 11 4" xfId="254"/>
    <cellStyle name="计算 9 17" xfId="255"/>
    <cellStyle name="40% - 强调文字颜色 4 3 3" xfId="256"/>
    <cellStyle name="差_渝河下游沟道治理工程概算核2012.6.19" xfId="257"/>
    <cellStyle name="检查单元格 11 3 2" xfId="258"/>
    <cellStyle name="常规 2 3 2 2 2 10" xfId="259"/>
    <cellStyle name="常规 2 2 2 6" xfId="260"/>
    <cellStyle name="20% - 强调文字颜色 3 5 5 2" xfId="261"/>
    <cellStyle name="60% - 强调文字颜色 1 12 2 2" xfId="262"/>
    <cellStyle name="60% - 强调文字颜色 1 7 4" xfId="263"/>
    <cellStyle name="标题 4 5 5" xfId="264"/>
    <cellStyle name="0,0_x005f_x000d__x000a_NA_x005f_x000d__x000a_" xfId="265"/>
    <cellStyle name="60% - 强调文字颜色 5 7 6 2" xfId="266"/>
    <cellStyle name="好_2011年小农水概算5.4_2013年平罗小农水工程概算核2013.3.2_孙家滩高效节水概算朱清核（加30万最终批复f）2015.1.8" xfId="267"/>
    <cellStyle name="检查单元格 11 3 3" xfId="268"/>
    <cellStyle name="常规 2 3 2 2 2 11" xfId="269"/>
    <cellStyle name="常规 2 2 2 7" xfId="270"/>
    <cellStyle name="_Book1_宁夏深沟村1万亩概算核2013.2.4" xfId="271"/>
    <cellStyle name="好_宁夏农垦农业综合开发十二五规划3.15_Book1_贺兰北庙9-8" xfId="272"/>
    <cellStyle name="汇总 3 2 2" xfId="273"/>
    <cellStyle name="_Book1_机电 " xfId="274"/>
    <cellStyle name="标题 5 3 2" xfId="275"/>
    <cellStyle name="差_黄羊滩（116）预算定额（最终）2010.03.28_11.24盐池高效节水" xfId="276"/>
    <cellStyle name="标题 2 8 2" xfId="277"/>
    <cellStyle name="20% - 强调文字颜色 1 9 2 2" xfId="278"/>
    <cellStyle name="40% - 强调文字颜色 4 3 5" xfId="279"/>
    <cellStyle name="标题 2 5 3 2" xfId="280"/>
    <cellStyle name="注释 4 6 3" xfId="281"/>
    <cellStyle name="常规 31 3" xfId="282"/>
    <cellStyle name="常规 26 3" xfId="283"/>
    <cellStyle name="注释 8 2 7 4" xfId="284"/>
    <cellStyle name="差_黄土梁灌区_滨河连接线招标控制价_2014年小农水工程高效片区概算核2014.6.5" xfId="285"/>
    <cellStyle name="_上海庙招标预算 116号文预算 2010.4.20 2" xfId="286"/>
    <cellStyle name="常规 2 2 2 8" xfId="287"/>
    <cellStyle name="常规 2 3 2 2 2 12" xfId="288"/>
    <cellStyle name="60% - 强调文字颜色 6 5 2" xfId="289"/>
    <cellStyle name="差_Book1_渝河下游沟道治理工程概算核2012.6.19" xfId="290"/>
    <cellStyle name="20% - 强调文字颜色 2 6 5 2" xfId="291"/>
    <cellStyle name="40% - 强调文字颜色 4 3 6" xfId="292"/>
    <cellStyle name="_ET_STYLE_NoName_00__2014年扁担沟镇土地整理" xfId="293"/>
    <cellStyle name="注释 11 15" xfId="294"/>
    <cellStyle name="40% - 强调文字颜色 2 8 3 2" xfId="295"/>
    <cellStyle name="强调文字颜色 6 12 2 2" xfId="296"/>
    <cellStyle name="标题 1 4 2" xfId="297"/>
    <cellStyle name="强调文字颜色 6 9 3 3" xfId="298"/>
    <cellStyle name="适中 2 6 3" xfId="299"/>
    <cellStyle name="常规 2 2 2 9" xfId="300"/>
    <cellStyle name="常规 2 3 2 2 2 13" xfId="301"/>
    <cellStyle name="60% - 强调文字颜色 6 5 3" xfId="302"/>
    <cellStyle name="检查单元格 4 4 2" xfId="303"/>
    <cellStyle name="60% - 强调文字颜色 4 8 6 2" xfId="304"/>
    <cellStyle name="_弱电系统设备配置报价清单" xfId="305"/>
    <cellStyle name="注释 9 4 2" xfId="306"/>
    <cellStyle name="强调文字颜色 4 2 3 3" xfId="307"/>
    <cellStyle name="输出 5 14 2" xfId="308"/>
    <cellStyle name="20% - 强调文字颜色 3 3 2" xfId="309"/>
    <cellStyle name="40% - 强调文字颜色 4 3 7" xfId="310"/>
    <cellStyle name="适中 8 2" xfId="311"/>
    <cellStyle name="20% - 强调文字颜色 4 2 2 2" xfId="312"/>
    <cellStyle name="强调文字颜色 3 8 3" xfId="313"/>
    <cellStyle name="_Book1_1" xfId="314"/>
    <cellStyle name="注释 10 2 6 4" xfId="315"/>
    <cellStyle name="好_黄羊滩（116）预算定额（最终）2010.03.28_第五批小农水重点县中宁县舟塔乡铁渠枸杞滴灌工程2014.4.9" xfId="316"/>
    <cellStyle name="20% - 强调文字颜色 3 3 4" xfId="317"/>
    <cellStyle name="汇总 2 14 2" xfId="318"/>
    <cellStyle name="40% - 强调文字颜色 6 11" xfId="319"/>
    <cellStyle name="汇总 5 5 3" xfId="320"/>
    <cellStyle name="20% - 强调文字颜色 5 10" xfId="321"/>
    <cellStyle name="_20100326高清市院遂宁检察院1080P配置清单26日改" xfId="322"/>
    <cellStyle name="_Book1_1_永宁闽宁葡萄滴管工程（三期）概算核2014.10.12" xfId="323"/>
    <cellStyle name="计算 9 4 3" xfId="324"/>
    <cellStyle name="60% - 强调文字颜色 5 3 5 2" xfId="325"/>
    <cellStyle name="_20100326高清市院遂宁检察院1080P配置清单26日改_机电 " xfId="326"/>
    <cellStyle name="差_23-宁夏_三标段报价1" xfId="327"/>
    <cellStyle name="输入 6 11 4" xfId="328"/>
    <cellStyle name="标题 5 2 2" xfId="329"/>
    <cellStyle name="计算 9 14 2" xfId="330"/>
    <cellStyle name="标题 10 6" xfId="331"/>
    <cellStyle name="注释 9 5 2" xfId="332"/>
    <cellStyle name="强调文字颜色 4 2 4 3" xfId="333"/>
    <cellStyle name="40% - 强调文字颜色 3 8 2 2" xfId="334"/>
    <cellStyle name="链接单元格 5 4 2" xfId="335"/>
    <cellStyle name="?鸪_x000c__x001e_#_x000d__x0017_U_x0001_?a_x0011__x0007__x0001__x0001_" xfId="336"/>
    <cellStyle name="差_（2020.3.31）隆德县（互联网+农村供水）工程可研估算（总表、自动化、信息化） - 副本" xfId="337"/>
    <cellStyle name="20% - 强调文字颜色 3 4 2" xfId="338"/>
    <cellStyle name="40% - 强调文字颜色 4 4 7" xfId="339"/>
    <cellStyle name="_ET_STYLE_NoName_00__长易河人饮工程估算核2012.7.5" xfId="340"/>
    <cellStyle name="40% - 强调文字颜色 1 9 4 2" xfId="341"/>
    <cellStyle name="常规 6 9" xfId="342"/>
    <cellStyle name="常规 254" xfId="343"/>
    <cellStyle name="常规 249" xfId="344"/>
    <cellStyle name="常规 199" xfId="345"/>
    <cellStyle name="_20100326高清市院遂宁检察院1080P配置清单26日改_中石化效益费用计算1008" xfId="346"/>
    <cellStyle name="汇总 5 6 4" xfId="347"/>
    <cellStyle name="?鹎%U龡&amp;H?_x0008__x001c__x001c_?_x0007__x0001__x0001_" xfId="348"/>
    <cellStyle name="计算 6 14 2" xfId="349"/>
    <cellStyle name="好_Book1_1_中石化效益费用计算1008_孙家滩高效节水概算朱清核（加30万最终批复f）2015.1.8" xfId="350"/>
    <cellStyle name="20% - 强调文字颜色 3 4 5" xfId="351"/>
    <cellStyle name="差_天宇奶牛概算（张伟峰） 3" xfId="352"/>
    <cellStyle name="60% - 强调文字颜色 3 4 6" xfId="353"/>
    <cellStyle name="计算 2 13 4" xfId="354"/>
    <cellStyle name="_116号文 估算 2009.12.22" xfId="355"/>
    <cellStyle name="输入 6 4 4" xfId="356"/>
    <cellStyle name="好_黄羊滩（116）预算定额（最终）2010.03.28 3" xfId="357"/>
    <cellStyle name="20% - 强调文字颜色 2 8 4" xfId="358"/>
    <cellStyle name="40% - 强调文字颜色 2 11" xfId="359"/>
    <cellStyle name="60% - 强调文字颜色 3 12" xfId="360"/>
    <cellStyle name="注释 5 2 6" xfId="361"/>
    <cellStyle name="20% - 强调文字颜色 1 10" xfId="362"/>
    <cellStyle name="60% - 强调文字颜色 1 9" xfId="363"/>
    <cellStyle name="标题 8 2 2" xfId="364"/>
    <cellStyle name="_Book1" xfId="365"/>
    <cellStyle name="_1泉眼山110kV变电站工程" xfId="366"/>
    <cellStyle name="汇总 10 9 3" xfId="367"/>
    <cellStyle name="_20100326高清市院遂宁检察院1080P配置清单26日改_（苏）宁夏中宁红梧山预算概算0407" xfId="368"/>
    <cellStyle name="60% - 强调文字颜色 5 10 5" xfId="369"/>
    <cellStyle name="链接单元格 14" xfId="370"/>
    <cellStyle name="计算 4 9 3" xfId="371"/>
    <cellStyle name="差_2011年小农水概算5.4_利水公司二标段报价_2015年小农水新增资金项目永宁县泵站翻建改造工程" xfId="372"/>
    <cellStyle name="差_9.15二支渠工程(核实后概算)_吴忠市国家农业科技园区供水工程最终" xfId="373"/>
    <cellStyle name="60% - 强调文字颜色 1 12 3" xfId="374"/>
    <cellStyle name="60% - 强调文字颜色 5 7 7" xfId="375"/>
    <cellStyle name="40% - 强调文字颜色 4 7 2" xfId="376"/>
    <cellStyle name="_2010年第一批自来水入户工程量清单(发）xls" xfId="377"/>
    <cellStyle name="_Book1_1_宁夏深沟村1万亩概算核2013.2.4" xfId="378"/>
    <cellStyle name="计算 9 2 2" xfId="379"/>
    <cellStyle name="输出 8 8" xfId="380"/>
    <cellStyle name="差_复件 2010年马莲渠灌域小型农田水利工程_2013年平罗小农水工程概算核2013.3.2_孙家滩高效节水概算朱清核（加30万最终批复f）2015.1.8" xfId="381"/>
    <cellStyle name="_Book1_（苏）宁夏中宁红梧山预算概算0407" xfId="382"/>
    <cellStyle name="差_Book1_1_喊叫水概算汇总表【批复】" xfId="383"/>
    <cellStyle name="输入 2 9 4" xfId="384"/>
    <cellStyle name="20% - 强调文字颜色 3 8 5 2" xfId="385"/>
    <cellStyle name="_Book1_1_孙家滩高效节水概算朱清核（加30万最终批复f）2015.1.8" xfId="386"/>
    <cellStyle name="差_德隆116号文概算2012.11.21" xfId="387"/>
    <cellStyle name="注释 6 2 7 2" xfId="388"/>
    <cellStyle name="好 8 6" xfId="389"/>
    <cellStyle name="20% - 强调文字颜色 6 11 2" xfId="390"/>
    <cellStyle name="60% - 强调文字颜色 4 7 3" xfId="391"/>
    <cellStyle name="检查单元格 2 6 2" xfId="392"/>
    <cellStyle name="差_Sheet1_2015年小农水新增资金项目永宁县泵站翻建改造工程" xfId="393"/>
    <cellStyle name="20% - 强调文字颜色 3 5 7" xfId="394"/>
    <cellStyle name="_Book1_1_小人饮工程工程量" xfId="395"/>
    <cellStyle name="20% - 强调文字颜色 4 7 2 2" xfId="396"/>
    <cellStyle name="常规 2 3 2 2 9 2" xfId="397"/>
    <cellStyle name="差_黄土梁灌区_惠农渠永宁县李俊镇新老出水渠取水工程2013-05-14" xfId="398"/>
    <cellStyle name="寘嬫愗傝_Region Orders (2)" xfId="399"/>
    <cellStyle name="差_23-宁夏_清水沟投标报价" xfId="400"/>
    <cellStyle name="汇总 10 7 4" xfId="401"/>
    <cellStyle name="_ET_STYLE_NoName_00__Book1_2015年小农水新增资金项目永宁县泵站翻建改造工程" xfId="402"/>
    <cellStyle name="20% - 强调文字颜色 1 6 4 2" xfId="403"/>
    <cellStyle name="0,0_x000d__x000a_NA_x000d__x000a_ 2 5 2" xfId="404"/>
    <cellStyle name="计算 5 3 2" xfId="405"/>
    <cellStyle name="40% - 强调文字颜色 6 3 2" xfId="406"/>
    <cellStyle name="好 3 4 2" xfId="407"/>
    <cellStyle name="20% - 强调文字颜色 4 10 6 2" xfId="408"/>
    <cellStyle name="_Book1_1_渝河下游沟道治理工程概算核2012.6.19" xfId="409"/>
    <cellStyle name="_ET_STYLE_NoName_00__吴忠市孙家滩优质苹果高效节水灌溉工程总概算表2012.10.21（马玲）-核" xfId="410"/>
    <cellStyle name="常规 34 2" xfId="411"/>
    <cellStyle name="常规 29 2" xfId="412"/>
    <cellStyle name="_Book1_1_原州区姚磨喷灌概算核2014.1.6" xfId="413"/>
    <cellStyle name="40% - 强调文字颜色 3 3 6 2" xfId="414"/>
    <cellStyle name="60% - 强调文字颜色 1 11 5" xfId="415"/>
    <cellStyle name="40% - 强调文字颜色 4 6 4" xfId="416"/>
    <cellStyle name="60% - 强调文字颜色 1 6 6 2" xfId="417"/>
    <cellStyle name="20% - 强调文字颜色 4 2 2 3" xfId="418"/>
    <cellStyle name="强调文字颜色 3 8 4" xfId="419"/>
    <cellStyle name="_Book1_2" xfId="420"/>
    <cellStyle name="差_永宁县胜利乡金沙葡萄滴灌项目116号文概算2012.11.21_喊叫水概算汇总表【批复】" xfId="421"/>
    <cellStyle name="20% - 强调文字颜色 3 3 5" xfId="422"/>
    <cellStyle name="汇总 2 14 3" xfId="423"/>
    <cellStyle name="输出 6 12 2" xfId="424"/>
    <cellStyle name="汇总 5 5 4" xfId="425"/>
    <cellStyle name="20% - 强调文字颜色 5 11" xfId="426"/>
    <cellStyle name="计算 6 13 2" xfId="427"/>
    <cellStyle name="40% - 强调文字颜色 6 12" xfId="428"/>
    <cellStyle name="注释 5 2 6 4" xfId="429"/>
    <cellStyle name="20% - 强调文字颜色 1 10 4" xfId="430"/>
    <cellStyle name="汇总 7 4 2" xfId="431"/>
    <cellStyle name="40% - 强调文字颜色 2 11 4" xfId="432"/>
    <cellStyle name="好_吴忠市孙家滩项目2011.12.16-批复概算_(陈少先8.6）高效节水灌溉工程" xfId="433"/>
    <cellStyle name="好_太阳山自动化概算" xfId="434"/>
    <cellStyle name="_Book1_2_（10.17）庄立明2014年中央统筹资金永宁县第一排水沟、永清沟治理及泵站改造工程" xfId="435"/>
    <cellStyle name="20% - 强调文字颜色 5 2 3" xfId="436"/>
    <cellStyle name="40% - 强调文字颜色 6 2 8" xfId="437"/>
    <cellStyle name="差_23-宁夏" xfId="438"/>
    <cellStyle name="_Book1_2_渝河下游沟道治理工程概算核2012.6.19" xfId="439"/>
    <cellStyle name="检查单元格 11 5 3" xfId="440"/>
    <cellStyle name="标题 13 2 2" xfId="441"/>
    <cellStyle name="差 3 5 2" xfId="442"/>
    <cellStyle name="20% - 强调文字颜色 2 5" xfId="443"/>
    <cellStyle name="_Book1_2_2015年小农水新增资金项目永宁县泵站翻建改造工程" xfId="444"/>
    <cellStyle name="解释性文本 6 5 2" xfId="445"/>
    <cellStyle name="_彭堡水库控制价（方案一自拌砼）" xfId="446"/>
    <cellStyle name="20% - 强调文字颜色 1 4 3 2" xfId="447"/>
    <cellStyle name="强调文字颜色 4 2 8" xfId="448"/>
    <cellStyle name="_ET_STYLE_NoName_00__窑山人饮概算核2012.4.27" xfId="449"/>
    <cellStyle name="60% - 强调文字颜色 5 2 7" xfId="450"/>
    <cellStyle name="_Book1_2_Book1" xfId="451"/>
    <cellStyle name="40% - 强调文字颜色 4 2 2" xfId="452"/>
    <cellStyle name="20% - 强调文字颜色 1 2 2 2 2" xfId="453"/>
    <cellStyle name="_Book1_渝河下游沟道治理工程概算核2012.6.19" xfId="454"/>
    <cellStyle name="标题 5 2" xfId="455"/>
    <cellStyle name="好_策勒县108号文概算实施方案8000亩2011.10_（10.17）庄立明2014年中央统筹资金永宁县第一排水沟、永清沟治理及泵站改造工程" xfId="456"/>
    <cellStyle name="_Book1_2_机电 " xfId="457"/>
    <cellStyle name="计算 9 14" xfId="458"/>
    <cellStyle name="_Book1_2_泾源县党史研究室主任汇总表" xfId="459"/>
    <cellStyle name="20% - 强调文字颜色 1 10 7" xfId="460"/>
    <cellStyle name="20% - 强调文字颜色 5 2 6" xfId="461"/>
    <cellStyle name="常规 20 6" xfId="462"/>
    <cellStyle name="常规 15 6" xfId="463"/>
    <cellStyle name="20% - 强调文字颜色 2 9 6 2" xfId="464"/>
    <cellStyle name="汇总 3 8 3" xfId="465"/>
    <cellStyle name="20% - 强调文字颜色 1 6 4" xfId="466"/>
    <cellStyle name="0,0_x000d__x000a_NA_x000d__x000a_ 2 5" xfId="467"/>
    <cellStyle name="计算 5 3" xfId="468"/>
    <cellStyle name="_Book1_2_孙家滩高效节水概算朱清核（加30万最终批复f）2015.1.8" xfId="469"/>
    <cellStyle name="常规 2 8 4 2" xfId="470"/>
    <cellStyle name="输入 2 4 2" xfId="471"/>
    <cellStyle name="40% - 强调文字颜色 6 3" xfId="472"/>
    <cellStyle name="适中 8 2 3" xfId="473"/>
    <cellStyle name="好 3 4" xfId="474"/>
    <cellStyle name="20% - 强调文字颜色 4 10 6" xfId="475"/>
    <cellStyle name="好_9.15二支渠工程(核实后概算)_清水沟投标报价_孙家滩高效节水概算朱清核（加30万最终批复f）2015.1.8" xfId="476"/>
    <cellStyle name="40% - 强调文字颜色 3 12 2 2" xfId="477"/>
    <cellStyle name="输出 2 15" xfId="478"/>
    <cellStyle name="40% - 强调文字颜色 6 2 2 4" xfId="479"/>
    <cellStyle name="20% - 强调文字颜色 2 11 2 2" xfId="480"/>
    <cellStyle name="检查单元格 8 6 2" xfId="481"/>
    <cellStyle name="常规 5 8" xfId="482"/>
    <cellStyle name="常规 203" xfId="483"/>
    <cellStyle name="20% - 强调文字颜色 5 5 4 2" xfId="484"/>
    <cellStyle name="_Book1_2_吴忠市国家农业科技园区供水工程最终" xfId="485"/>
    <cellStyle name="_Book1_2_项目区田间工程统计表" xfId="486"/>
    <cellStyle name="20% - 强调文字颜色 3 5 3" xfId="487"/>
    <cellStyle name="标题 5" xfId="488"/>
    <cellStyle name="40% - 强调文字颜色 5 9 5 2" xfId="489"/>
    <cellStyle name="20% - 强调文字颜色 1 2 2 2" xfId="490"/>
    <cellStyle name="_Book1_2_盐池小农概算核2012.9.12" xfId="491"/>
    <cellStyle name="百分比 8" xfId="492"/>
    <cellStyle name="60% - 强调文字颜色 4 11 5" xfId="493"/>
    <cellStyle name="40% - 强调文字颜色 3 10 5" xfId="494"/>
    <cellStyle name="20% - 强调文字颜色 5 3 7" xfId="495"/>
    <cellStyle name="常规 11 4 2" xfId="496"/>
    <cellStyle name="差_201203281850 五里坡配套控制价" xfId="497"/>
    <cellStyle name="20% - 强调文字颜色 1 7 5" xfId="498"/>
    <cellStyle name="60% - 强调文字颜色 6 12" xfId="499"/>
    <cellStyle name="20% - 强调文字颜色 4 10" xfId="500"/>
    <cellStyle name="40% - 强调文字颜色 5 11" xfId="501"/>
    <cellStyle name="40% - 强调文字颜色 5 2 2 2" xfId="502"/>
    <cellStyle name="常规 2 10 3" xfId="503"/>
    <cellStyle name="强调文字颜色 3 3 3" xfId="504"/>
    <cellStyle name="_ET_STYLE_NoName_00__渝河下游沟道治理工程概算核2012.6.19" xfId="505"/>
    <cellStyle name="20% - 强调文字颜色 6 5 2" xfId="506"/>
    <cellStyle name="汇总 3 9 4" xfId="507"/>
    <cellStyle name="40% - 强调文字颜色 6 10 4" xfId="508"/>
    <cellStyle name="输入 2 5 3" xfId="509"/>
    <cellStyle name="_ET_STYLE_NoName_00__Book1_1_孙家滩高效节水概算朱清核（加30万最终批复f）2015.1.8" xfId="510"/>
    <cellStyle name="_Book1_2_原州区姚磨喷灌概算核2014.1.6" xfId="511"/>
    <cellStyle name="计算 4 11" xfId="512"/>
    <cellStyle name="标题 2 3 6" xfId="513"/>
    <cellStyle name="20% - 强调文字颜色 4 2 2 4" xfId="514"/>
    <cellStyle name="强调文字颜色 3 8 5" xfId="515"/>
    <cellStyle name="_Book1_3" xfId="516"/>
    <cellStyle name="20% - 强调文字颜色 3 3 6" xfId="517"/>
    <cellStyle name="汇总 2 14 4" xfId="518"/>
    <cellStyle name="强调文字颜色 2 11 2 2" xfId="519"/>
    <cellStyle name="输出 6 12 3" xfId="520"/>
    <cellStyle name="20% - 强调文字颜色 5 12" xfId="521"/>
    <cellStyle name="计算 6 13 3" xfId="522"/>
    <cellStyle name="40% - 强调文字颜色 6 13" xfId="523"/>
    <cellStyle name="_Book1_Book1" xfId="524"/>
    <cellStyle name="标题 1 5 5" xfId="525"/>
    <cellStyle name="警告文本 12 2 2" xfId="526"/>
    <cellStyle name="60% - 强调文字颜色 5 4 6 2" xfId="527"/>
    <cellStyle name="60% - 强调文字颜色 4 6 2" xfId="528"/>
    <cellStyle name="_Book1_泾源县党史研究室主任汇总表" xfId="529"/>
    <cellStyle name="好 7 5" xfId="530"/>
    <cellStyle name="20% - 强调文字颜色 2 7 5" xfId="531"/>
    <cellStyle name="_Book1_孙家滩高效节水概算朱清核（加30万最终批复f）2015.1.8" xfId="532"/>
    <cellStyle name="输出 7 5 2" xfId="533"/>
    <cellStyle name="好_利通区2012年小农水重点县概算核2012.9.18_吴忠市国家农业科技园区供水工程最终" xfId="534"/>
    <cellStyle name="_ET_STYLE_NoName_00__同德人饮工程概算表(水利厅新定额)方案一9.3" xfId="535"/>
    <cellStyle name="输入 3 5 3" xfId="536"/>
    <cellStyle name="60% - 强调文字颜色 6 11" xfId="537"/>
    <cellStyle name="40% - 强调文字颜色 5 10" xfId="538"/>
    <cellStyle name="20% - 强调文字颜色 1 7 4" xfId="539"/>
    <cellStyle name="计算 5 10 3" xfId="540"/>
    <cellStyle name="e鯪9Y_x000b_" xfId="541"/>
    <cellStyle name="_Book1_五里坡2014年度小农水概算核2014.6.8" xfId="542"/>
    <cellStyle name="强调文字颜色 3 3 2" xfId="543"/>
    <cellStyle name="常规 2 10 2" xfId="544"/>
    <cellStyle name="20% - 强调文字颜色 4 8 5 2" xfId="545"/>
    <cellStyle name="差_同心人饮估算（修改方案8 5" xfId="546"/>
    <cellStyle name="差_Book1_1_贺兰县以色列贷款项目建设内容估算表" xfId="547"/>
    <cellStyle name="差_同心人饮估算（修改方案8 3 2" xfId="548"/>
    <cellStyle name="注释 7 2 7 2" xfId="549"/>
    <cellStyle name="_ET_STYLE_NoName_00__中宁县小农水投资概算核2014.6.21" xfId="550"/>
    <cellStyle name="强调文字颜色 1 6 8" xfId="551"/>
    <cellStyle name="20% - 强调文字颜色 4 8 7" xfId="552"/>
    <cellStyle name="好_黄羊滩（116）预算定额（最终）2010.03.28_吴忠利通区五里坡ff" xfId="553"/>
    <cellStyle name="适中 14" xfId="554"/>
    <cellStyle name="60% - 强调文字颜色 2 6 7" xfId="555"/>
    <cellStyle name="常规 9 5 2" xfId="556"/>
    <cellStyle name="输出 9 6 4" xfId="557"/>
    <cellStyle name="40% - 强调文字颜色 1 6 2" xfId="558"/>
    <cellStyle name="_ET_STYLE_NoName_00__Book1_1_五里坡2014年度小农水概算核2014.6.8" xfId="559"/>
    <cellStyle name="60% - 强调文字颜色 2 6 5 2" xfId="560"/>
    <cellStyle name="检查单元格 5 3 3" xfId="561"/>
    <cellStyle name="_Book1_小人饮工程工程量" xfId="562"/>
    <cellStyle name="40% - 强调文字颜色 1 8" xfId="563"/>
    <cellStyle name="常规 9 7" xfId="564"/>
    <cellStyle name="60% - 强调文字颜色 2 8 6" xfId="565"/>
    <cellStyle name="20% - 强调文字颜色 1 10 4 2" xfId="566"/>
    <cellStyle name="好_水力计算、管材统计表" xfId="567"/>
    <cellStyle name="_Book1_盐池2014年度高效节水灌溉概算核2014.6.27" xfId="568"/>
    <cellStyle name="20% - 强调文字颜色 5 2 3 2" xfId="569"/>
    <cellStyle name="注释 11 9 4" xfId="570"/>
    <cellStyle name="40% - 强调文字颜色 3 7" xfId="571"/>
    <cellStyle name="_Book1_原州区姚磨喷灌概算核2014.1.6" xfId="572"/>
    <cellStyle name="好_小洪沟（新定额）2010.7.10改估算改_小人饮工程工程量" xfId="573"/>
    <cellStyle name="60% - 强调文字颜色 1 9 4 2" xfId="574"/>
    <cellStyle name="强调文字颜色 3 10 6 2" xfId="575"/>
    <cellStyle name="好_中小河流-桑园沟治理工程预算-桑园沟2010.12.22核_建筑工程概算表" xfId="576"/>
    <cellStyle name="_贺兰沙井子沟道治理（宁夏定额）2010.8.2" xfId="577"/>
    <cellStyle name="标题 6 4 2" xfId="578"/>
    <cellStyle name="标题 1 6 5" xfId="579"/>
    <cellStyle name="_Book1_盐池小农概算核2012.9.12" xfId="580"/>
    <cellStyle name="40% - 强调文字颜色 4 4 2 2" xfId="581"/>
    <cellStyle name="好_20100227马莲渠乡左右岸合计（江淑萍）_3.21江淑萍新表_2013年平罗小农水工程概算核2013.3.2" xfId="582"/>
    <cellStyle name="_ET_STYLE_NoName_00__表1" xfId="583"/>
    <cellStyle name="20% - 强调文字颜色 4 12" xfId="584"/>
    <cellStyle name="40% - 强调文字颜色 5 13" xfId="585"/>
    <cellStyle name="好_复件 2010年马莲渠灌域小型农田水利工程_2013年平罗小农水工程概算核2013.3.2" xfId="586"/>
    <cellStyle name="20% - 强调文字颜色 1 7 7" xfId="587"/>
    <cellStyle name="40% - 强调文字颜色 5 2 2 4" xfId="588"/>
    <cellStyle name="20% - 强调文字颜色 6 5 4" xfId="589"/>
    <cellStyle name="20% - 强调文字颜色 4 5 4 2" xfId="590"/>
    <cellStyle name="适中 3 6" xfId="591"/>
    <cellStyle name="60% - 强调文字颜色 2 3 4 2" xfId="592"/>
    <cellStyle name="60% - 强调文字颜色 4 3 4" xfId="593"/>
    <cellStyle name="检查单元格 2 2 3" xfId="594"/>
    <cellStyle name="_Book1_永宁闽宁葡萄滴管工程（三期）概算核2014.10.12" xfId="595"/>
    <cellStyle name="汇总 10 10 4" xfId="596"/>
    <cellStyle name="链接单元格 7 4 2" xfId="597"/>
    <cellStyle name="差_批复黄羊滩（116）预算定额（最终）2010.9.3 3" xfId="598"/>
    <cellStyle name="注释 5 2 8 3" xfId="599"/>
    <cellStyle name="20% - 强调文字颜色 1 12 3" xfId="600"/>
    <cellStyle name="40% - 强调文字颜色 6 4 7" xfId="601"/>
    <cellStyle name="20% - 强调文字颜色 5 4 2" xfId="602"/>
    <cellStyle name="汇总 2 8 4" xfId="603"/>
    <cellStyle name="20% - Accent2" xfId="604"/>
    <cellStyle name="强调文字颜色 2 2 3" xfId="605"/>
    <cellStyle name="差_五里坡2014年度小农水概算核2014.6.8_孙家滩高效节水概算朱清核（加30万最终批复f）2015.1.8" xfId="606"/>
    <cellStyle name="_Book1_中石化效益费用计算1008" xfId="607"/>
    <cellStyle name="好_黄羊滩（116）预算定额（最终）2010.03.28_宁夏中宁县出口枸杞生产示范基地节水滴灌项目" xfId="608"/>
    <cellStyle name="检查单元格 7 4" xfId="609"/>
    <cellStyle name="_南山台子概算116号文 徐改" xfId="610"/>
    <cellStyle name="40% - 强调文字颜色 4 6 6" xfId="611"/>
    <cellStyle name="差_吴忠市孙家滩项目2011.12.16（马玲）【2009】13号文概算标准_孙家滩高效节水概算朱清核（加30万最终批复f）2015.1.8" xfId="612"/>
    <cellStyle name="_ET_STYLE_NoName_00_" xfId="613"/>
    <cellStyle name="差 9 2 2" xfId="614"/>
    <cellStyle name="注释 6 12 4" xfId="615"/>
    <cellStyle name="注释 4 9 4" xfId="616"/>
    <cellStyle name="常规 34 4" xfId="617"/>
    <cellStyle name="常规 29 4" xfId="618"/>
    <cellStyle name="40% - 强调文字颜色 4 6 6 2" xfId="619"/>
    <cellStyle name="输出 9 12 4" xfId="620"/>
    <cellStyle name="_ET_STYLE_NoName_00_ 2" xfId="621"/>
    <cellStyle name="常规 34 4 2" xfId="622"/>
    <cellStyle name="常规 29 4 2" xfId="623"/>
    <cellStyle name="20% - 强调文字颜色 1 6 7" xfId="624"/>
    <cellStyle name="20% - 强调文字颜色 6 4 4" xfId="625"/>
    <cellStyle name="20% - 强调文字颜色 4 5 3 2" xfId="626"/>
    <cellStyle name="强调文字颜色 6 9 3" xfId="627"/>
    <cellStyle name="适中 2 6" xfId="628"/>
    <cellStyle name="_ET_STYLE_NoName_00_ 2 2" xfId="629"/>
    <cellStyle name="_ET_STYLE_NoName_00_ 2 3" xfId="630"/>
    <cellStyle name="60% - 强调文字颜色 4 2 5" xfId="631"/>
    <cellStyle name="40% - 强调文字颜色 6 7" xfId="632"/>
    <cellStyle name="注释 6 2 2 4" xfId="633"/>
    <cellStyle name="20% - 强调文字颜色 5 2 6 2" xfId="634"/>
    <cellStyle name="60% - 强调文字颜色 4 10 4 2" xfId="635"/>
    <cellStyle name="好_天宁牧业公司万头奶牛基地供水工程投资概算总表2012.6.27（马玲）" xfId="636"/>
    <cellStyle name="_ET_STYLE_NoName_00__宽口井工程总预算201212119" xfId="637"/>
    <cellStyle name="60% - 强调文字颜色 4 2 2 2 2" xfId="638"/>
    <cellStyle name="40% - 强调文字颜色 6 4 2 2" xfId="639"/>
    <cellStyle name="差_西吉县葫芦河治理工程概算表（116号）-核_盐池2014年度高效节水灌溉概算核2014.6.27" xfId="640"/>
    <cellStyle name="差_贺兰北庙9-8" xfId="641"/>
    <cellStyle name="_ET_STYLE_NoName_00_ 2 4" xfId="642"/>
    <cellStyle name="_永宁2011年重点县初设估算-定" xfId="643"/>
    <cellStyle name="强调文字颜色 1 3 5" xfId="644"/>
    <cellStyle name="20% - 强调文字颜色 4 5 4" xfId="645"/>
    <cellStyle name="输入 10 3 2" xfId="646"/>
    <cellStyle name="好_西吉县葫芦河治理工程概算表（116号）-核_贺兰县兰光村、金鑫村高效节水核2012.9.13" xfId="647"/>
    <cellStyle name="强调文字颜色 4 8 3 2" xfId="648"/>
    <cellStyle name="输入 12 3" xfId="649"/>
    <cellStyle name="20% - 强调文字颜色 4 3 4 2" xfId="650"/>
    <cellStyle name="差_批复黄羊滩（116）预算定额（最终）2010.9.3_宁夏中宁县出口枸杞生产示范基地节水滴灌项目" xfId="651"/>
    <cellStyle name="_ET_STYLE_NoName_00_ 3" xfId="652"/>
    <cellStyle name="注释 13 6" xfId="653"/>
    <cellStyle name="40% - 强调文字颜色 6 2 3 2" xfId="654"/>
    <cellStyle name="常规 6 6" xfId="655"/>
    <cellStyle name="常规 251" xfId="656"/>
    <cellStyle name="常规 246" xfId="657"/>
    <cellStyle name="常规 196" xfId="658"/>
    <cellStyle name="注释 11 4 4" xfId="659"/>
    <cellStyle name="差_吴忠市孙家滩项目2011.12.16-批复概算_2013.10.11（最终）吴忠市金积造123纸工业园区速生林" xfId="660"/>
    <cellStyle name="输入 8 17" xfId="661"/>
    <cellStyle name="_ET_STYLE_NoName_00_ 5" xfId="662"/>
    <cellStyle name="标题 1 9 2 2" xfId="663"/>
    <cellStyle name="_ET_STYLE_NoName_00__2013年平罗小农水工程概算核2013.3.2" xfId="664"/>
    <cellStyle name="输入 8 10" xfId="665"/>
    <cellStyle name="输出 9 7" xfId="666"/>
    <cellStyle name="20% - 强调文字颜色 2 10 5 2" xfId="667"/>
    <cellStyle name="输入 4 12 4" xfId="668"/>
    <cellStyle name="_ET_STYLE_NoName_00__2014年吴忠市利通区金积镇土地整理2014.2.25（出新）" xfId="669"/>
    <cellStyle name="40% - 强调文字颜色 2 2 2 2" xfId="670"/>
    <cellStyle name="20% - 强调文字颜色 2 7 6" xfId="671"/>
    <cellStyle name="40% - 强调文字颜色 4 9 6 2" xfId="672"/>
    <cellStyle name="输入 3 5 4" xfId="673"/>
    <cellStyle name="好_3.21波浪渠现状及改造表_（10.17）庄立明2014年中央统筹资金永宁县第一排水沟、永清沟治理及泵站改造工程" xfId="674"/>
    <cellStyle name="差_2011年南梁农场利用政策性贷款实施农业综合开发项目预算表_Book1" xfId="675"/>
    <cellStyle name="计算 9 12" xfId="676"/>
    <cellStyle name="常规 42 4 2" xfId="677"/>
    <cellStyle name="常规 37 4 2" xfId="678"/>
    <cellStyle name="标题 3 3 7" xfId="679"/>
    <cellStyle name="注释 9 2 12" xfId="680"/>
    <cellStyle name="_ET_STYLE_NoName_00__2014年小农水工程高效片区概算核2014.6.5" xfId="681"/>
    <cellStyle name="20% - 强调文字颜色 5 8 4" xfId="682"/>
    <cellStyle name="_ET_STYLE_NoName_00__Book1" xfId="683"/>
    <cellStyle name="输入 11 6 2" xfId="684"/>
    <cellStyle name="强调文字颜色 4 9 6 2" xfId="685"/>
    <cellStyle name="20% - 强调文字颜色 2 6" xfId="686"/>
    <cellStyle name="40% - 强调文字颜色 3 7 4" xfId="687"/>
    <cellStyle name="40% - 强调文字颜色 6 9 5 2" xfId="688"/>
    <cellStyle name="20% - 强调文字颜色 2 2 2 2" xfId="689"/>
    <cellStyle name="链接单元格 4 6" xfId="690"/>
    <cellStyle name="_ET_STYLE_NoName_00__Book1_（10.17）庄立明2014年中央统筹资金永宁县第一排水沟、永清沟治理及泵站改造工程" xfId="691"/>
    <cellStyle name="常规 40" xfId="692"/>
    <cellStyle name="常规 35" xfId="693"/>
    <cellStyle name="_ET_STYLE_NoName_00__Book1_（苏）宁夏中宁红梧山预算概算0407" xfId="694"/>
    <cellStyle name="20% - 强调文字颜色 2 3 2" xfId="695"/>
    <cellStyle name="40% - 强调文字颜色 3 3 7" xfId="696"/>
    <cellStyle name="20% - 强调文字颜色 2 4 5 2" xfId="697"/>
    <cellStyle name="40% - 强调文字颜色 2 3 6" xfId="698"/>
    <cellStyle name="_ET_STYLE_NoName_00__Book1_1" xfId="699"/>
    <cellStyle name="_ET_STYLE_NoName_00__Book1_1_（10.17）庄立明2014年中央统筹资金永宁县第一排水沟、永清沟治理及泵站改造工程" xfId="700"/>
    <cellStyle name="差_PVC管材_盐池2014年度高效节水灌溉概算核2014.6.27" xfId="701"/>
    <cellStyle name="强调文字颜色 1 9 6" xfId="702"/>
    <cellStyle name="20% - 强调文字颜色 1 4 7" xfId="703"/>
    <cellStyle name="20% - 强调文字颜色 6 2 4" xfId="704"/>
    <cellStyle name="40% - 强调文字颜色 5 5 6 2" xfId="705"/>
    <cellStyle name="差_菊花台节灌工程预算滴灌2010114_2015年小农水新增资金项目永宁县泵站翻建改造工程" xfId="706"/>
    <cellStyle name="计算 6 10 3" xfId="707"/>
    <cellStyle name="20% - 强调文字颜色 1 9 7" xfId="708"/>
    <cellStyle name="20% - 强调文字颜色 6 7 4" xfId="709"/>
    <cellStyle name="20% - 强调文字颜色 4 5 6 2" xfId="710"/>
    <cellStyle name="适中 5 6" xfId="711"/>
    <cellStyle name="_ET_STYLE_NoName_00__Book1_1_2015年小农水新增资金项目永宁县泵站翻建改造工程" xfId="712"/>
    <cellStyle name="0,0_x000d__x000a_NA_x000d__x000a_ 6 2" xfId="713"/>
    <cellStyle name="差 7 6 2" xfId="714"/>
    <cellStyle name="常规 24 3" xfId="715"/>
    <cellStyle name="常规 19 3" xfId="716"/>
    <cellStyle name="注释 8 2 5 4" xfId="717"/>
    <cellStyle name="_ET_STYLE_NoName_00__Book1_1_Book1" xfId="718"/>
    <cellStyle name="_ET_STYLE_NoName_00__Book1_1_机电 " xfId="719"/>
    <cellStyle name="差_晒场_喊叫水概算汇总表【批复】" xfId="720"/>
    <cellStyle name="常规 98 2" xfId="721"/>
    <cellStyle name="差_菊花台节灌工程预算滴灌2010114_吴忠市国家农业科技园区供水工程最终" xfId="722"/>
    <cellStyle name="标题 1 7" xfId="723"/>
    <cellStyle name="40% - 强调文字颜色 2 8 6" xfId="724"/>
    <cellStyle name="0,0_x000d__x000a_NA_x000d__x000a_ 4 2" xfId="725"/>
    <cellStyle name="差 7 4 2" xfId="726"/>
    <cellStyle name="_ET_STYLE_NoName_00__Book1_1_吴忠市国家农业科技园区供水工程最终" xfId="727"/>
    <cellStyle name="差_兴水公司二支渠报价_（10.17）庄立明2014年中央统筹资金永宁县第一排水沟、永清沟治理及泵站改造工程" xfId="728"/>
    <cellStyle name="标题 2 4 2" xfId="729"/>
    <cellStyle name="40% - 强调文字颜色 2 9 3 2" xfId="730"/>
    <cellStyle name="差 6 7" xfId="731"/>
    <cellStyle name="20% - 强调文字颜色 4 12 3" xfId="732"/>
    <cellStyle name="解释性文本 9 7" xfId="733"/>
    <cellStyle name="注释 5 2 10 4" xfId="734"/>
    <cellStyle name="_ET_STYLE_NoName_00__Book1_1_项目区田间工程统计表" xfId="735"/>
    <cellStyle name="常规 2 3 2 2 3 6" xfId="736"/>
    <cellStyle name="差_2012.10.7利通区2012年小农水项目工程量清单_2014年小农水工程高效片区概算核2014.6.5" xfId="737"/>
    <cellStyle name="汇总 2 13" xfId="738"/>
    <cellStyle name="20% - 强调文字颜色 2 7 4 2" xfId="739"/>
    <cellStyle name="40% - 强调文字颜色 5 2 6" xfId="740"/>
    <cellStyle name="20% - 强调文字颜色 6 9" xfId="741"/>
    <cellStyle name="标题 3 3 5 2" xfId="742"/>
    <cellStyle name="注释 9 2 10 2" xfId="743"/>
    <cellStyle name="60% - 强调文字颜色 4 7" xfId="744"/>
    <cellStyle name="_ET_STYLE_NoName_00__Book1_1_盐池2014年度高效节水灌溉概算核2014.6.27" xfId="745"/>
    <cellStyle name="计算 7 9 4" xfId="746"/>
    <cellStyle name="计算 9 10 2" xfId="747"/>
    <cellStyle name="20% - 强调文字颜色 3 2 4" xfId="748"/>
    <cellStyle name="汇总 2 13 2" xfId="749"/>
    <cellStyle name="计算 5 14 4" xfId="750"/>
    <cellStyle name="40% - 强调文字颜色 5 2 6 2" xfId="751"/>
    <cellStyle name="注释 10 2 5 4" xfId="752"/>
    <cellStyle name="20% - 强调文字颜色 6 9 2" xfId="753"/>
    <cellStyle name="_节灌工程量清单" xfId="754"/>
    <cellStyle name="差_贺兰县兰光村、金鑫村高效节水核2012.9.13_孙家滩高效节水概算朱清核（加30万最终批复f）2015.1.8" xfId="755"/>
    <cellStyle name="_ET_STYLE_NoName_00__Book1_1_盐池小农概算核2012.9.12" xfId="756"/>
    <cellStyle name="60% - 强调文字颜色 4 7 2" xfId="757"/>
    <cellStyle name="注释 2 2 2" xfId="758"/>
    <cellStyle name="60% - 强调文字颜色 6 6 7" xfId="759"/>
    <cellStyle name="差_黄羊滩（116）预算定额（最终）2010.03.28 4" xfId="760"/>
    <cellStyle name="注释 3 2 10" xfId="761"/>
    <cellStyle name="40% - 强调文字颜色 5 6 2" xfId="762"/>
    <cellStyle name="_ET_STYLE_NoName_00__Book1_1_原州区姚磨喷灌概算核2014.1.6" xfId="763"/>
    <cellStyle name="20% - 强调文字颜色 1 3 2" xfId="764"/>
    <cellStyle name="强调文字颜色 2 2 2 2 2" xfId="765"/>
    <cellStyle name="40% - 强调文字颜色 2 3 7" xfId="766"/>
    <cellStyle name="60% - 强调文字颜色 4 6 6 2" xfId="767"/>
    <cellStyle name="20% - 强调文字颜色 6 10 5 2" xfId="768"/>
    <cellStyle name="_ET_STYLE_NoName_00__Book1_2" xfId="769"/>
    <cellStyle name="20% - 强调文字颜色 6 8 6 2" xfId="770"/>
    <cellStyle name="40% - 强调文字颜色 4 10 7" xfId="771"/>
    <cellStyle name="好_Book1_于祥灌水率及渠道流量计算1" xfId="772"/>
    <cellStyle name="40% - 强调文字颜色 5 9 6" xfId="773"/>
    <cellStyle name="60% - 强调文字颜色 5 10" xfId="774"/>
    <cellStyle name="20% - 强调文字颜色 1 2 3" xfId="775"/>
    <cellStyle name="40% - 强调文字颜色 2 2 8" xfId="776"/>
    <cellStyle name="标题 5 5 2" xfId="777"/>
    <cellStyle name="_ET_STYLE_NoName_00__Book1_2_孙家滩高效节水概算朱清核（加30万最终批复f）2015.1.8" xfId="778"/>
    <cellStyle name="_跃进渠隧洞方案一估算 116号文（20100305）" xfId="779"/>
    <cellStyle name="40% - 强调文字颜色 2 8 3" xfId="780"/>
    <cellStyle name="强调文字颜色 6 12 2" xfId="781"/>
    <cellStyle name="_ET_STYLE_NoName_00__Book1_2_永宁闽宁葡萄滴管工程（三期）概算核2014.10.12" xfId="782"/>
    <cellStyle name="20% - 强调文字颜色 3 10 5 2" xfId="783"/>
    <cellStyle name="标题 1 4" xfId="784"/>
    <cellStyle name="20% - 强调文字颜色 1 9 4 2" xfId="785"/>
    <cellStyle name="_ET_STYLE_NoName_00__Book1_Book1" xfId="786"/>
    <cellStyle name="适中 5 3 2" xfId="787"/>
    <cellStyle name="强调文字颜色 3 9" xfId="788"/>
    <cellStyle name="差_单价_11.24盐池高效节水" xfId="789"/>
    <cellStyle name="20% - 强调文字颜色 1 9 5" xfId="790"/>
    <cellStyle name="警告文本 5 2 2" xfId="791"/>
    <cellStyle name="汇总 2 11 2" xfId="792"/>
    <cellStyle name="差_吴忠市孙家滩项目2011.12.16-批复概算" xfId="793"/>
    <cellStyle name="计算 5 12 4" xfId="794"/>
    <cellStyle name="40% - 强调文字颜色 5 2 4 2" xfId="795"/>
    <cellStyle name="注释 10 2 3 4" xfId="796"/>
    <cellStyle name="强调文字颜色 3 5 3" xfId="797"/>
    <cellStyle name="常规 3 2 3 4" xfId="798"/>
    <cellStyle name="_ET_STYLE_NoName_00__Book1_五里坡2014年度小农水概算核2014.6.8" xfId="799"/>
    <cellStyle name="20% - 强调文字颜色 6 7 2" xfId="800"/>
    <cellStyle name="好_利通区马波二渠及四支渠断面_2013年平罗小农水工程概算核2013.3.2" xfId="801"/>
    <cellStyle name="差_盐池县平阳沟小型农田水利节水灌溉工程概算" xfId="802"/>
    <cellStyle name="_ET_STYLE_NoName_00__Book1_宁夏深沟村1万亩概算核2013.2.4" xfId="803"/>
    <cellStyle name="20% - 强调文字颜色 5 11 4" xfId="804"/>
    <cellStyle name="20% - 强调文字颜色 1 4 2 2" xfId="805"/>
    <cellStyle name="60% - 强调文字颜色 6 10 4 2" xfId="806"/>
    <cellStyle name="_ET_STYLE_NoName_00__Book1_孙家滩高效节水概算朱清核（加30万最终批复f）2015.1.8" xfId="807"/>
    <cellStyle name="_ET_STYLE_NoName_00__Book1_吴忠市国家农业科技园区供水工程最终" xfId="808"/>
    <cellStyle name="解释性文本 13" xfId="809"/>
    <cellStyle name="Accent3 - 40%" xfId="810"/>
    <cellStyle name="20% - 强调文字颜色 6 2 6" xfId="811"/>
    <cellStyle name="40% - 强调文字颜色 3 8 6" xfId="812"/>
    <cellStyle name="_ET_STYLE_NoName_00__Book1_盐池2014年度高效节水灌溉概算核2014.6.27" xfId="813"/>
    <cellStyle name="20% - 强调文字颜色 3 8" xfId="814"/>
    <cellStyle name="_ET_STYLE_NoName_00__Book1_盐池小农概算核2012.9.12" xfId="815"/>
    <cellStyle name="20% - 强调文字颜色 5 8" xfId="816"/>
    <cellStyle name="差_利通区二支渠工程概算（周工核定）20100914_2014年小农水工程高效片区概算核2014.6.5" xfId="817"/>
    <cellStyle name="好_小洪沟（新定额）2010.7.10改估算改" xfId="818"/>
    <cellStyle name="40% - 强调文字颜色 5 8 4" xfId="819"/>
    <cellStyle name="20% - 强调文字颜色 2 4 3 2" xfId="820"/>
    <cellStyle name="解释性文本 8 6 3" xfId="821"/>
    <cellStyle name="_ET_STYLE_NoName_00__Book1_原州区姚磨喷灌概算核2014.1.6" xfId="822"/>
    <cellStyle name="好_西沟节水灌溉工程预算" xfId="823"/>
    <cellStyle name="好_Book1_1_Book1_孙家滩高效节水概算朱清核（加30万最终批复f）2015.1.8" xfId="824"/>
    <cellStyle name="_德龙葡萄产业园区供水及防洪工程 2" xfId="825"/>
    <cellStyle name="差_扁担沟扬水站统计表（改） 2" xfId="826"/>
    <cellStyle name="20% - 强调文字颜色 5 9 6 2" xfId="827"/>
    <cellStyle name="差 5 2 2" xfId="828"/>
    <cellStyle name="百分比 3 2 2" xfId="829"/>
    <cellStyle name="_ET_STYLE_NoName_00__Book1_中石化效益费用计算1008" xfId="830"/>
    <cellStyle name="60% - 强调文字颜色 6 4" xfId="831"/>
    <cellStyle name="_项目区田间工程统计表" xfId="832"/>
    <cellStyle name="差_中小河流-桑园沟治理工程预算-桑园沟2010.12.22核_小人饮工程工程量" xfId="833"/>
    <cellStyle name="差_单价_贺兰县兰光村、金鑫村高效节水核2012.9.13_（10.17）庄立明2014年中央统筹资金永宁县第一排水沟、永清沟治理及泵站改造工程" xfId="834"/>
    <cellStyle name="40% - 强调文字颜色 2 5 6" xfId="835"/>
    <cellStyle name="汇总 4 11" xfId="836"/>
    <cellStyle name="_ET_STYLE_NoName_00__Sheet3_（苏）宁夏中宁红梧山预算概算0407" xfId="837"/>
    <cellStyle name="计算 4 10 3" xfId="838"/>
    <cellStyle name="常规 94 3" xfId="839"/>
    <cellStyle name="常规 89 3" xfId="840"/>
    <cellStyle name="差_利通区东塔寺乡白寺滩村优质葡萄高效节水灌溉工程概算_利水公司二标段报价_吴忠市国家农业科技园区供水工程最终" xfId="841"/>
    <cellStyle name="强调文字颜色 2 9 5 3" xfId="842"/>
    <cellStyle name="20% - 强调文字颜色 1 4 2" xfId="843"/>
    <cellStyle name="40% - 强调文字颜色 2 4 7" xfId="844"/>
    <cellStyle name="差_Book1_灌水率及渠道流量计算" xfId="845"/>
    <cellStyle name="_ET_STYLE_NoName_00__Sheet3_机电 " xfId="846"/>
    <cellStyle name="20% - 强调文字颜色 6 10 6 2" xfId="847"/>
    <cellStyle name="40% - 强调文字颜色 3 6 2 2" xfId="848"/>
    <cellStyle name="标题 1 5 6" xfId="849"/>
    <cellStyle name="警告文本 12 2 3" xfId="850"/>
    <cellStyle name="_ET_STYLE_NoName_00__Sheet3_中石化效益费用计算1008" xfId="851"/>
    <cellStyle name="_ET_STYLE_NoName_00__白芨滩大泉、临河红墩子农水处核出文版20140304" xfId="852"/>
    <cellStyle name="40% - 强调文字颜色 3 7 5 2" xfId="853"/>
    <cellStyle name="差_2011年小农水概算5.4_利水公司二标段报价" xfId="854"/>
    <cellStyle name="20% - 强调文字颜色 2 9" xfId="855"/>
    <cellStyle name="20% - 强调文字颜色 2 7 2" xfId="856"/>
    <cellStyle name="40% - 强调文字颜色 3 7 7" xfId="857"/>
    <cellStyle name="_ET_STYLE_NoName_00__表2-3" xfId="858"/>
    <cellStyle name="标题 1 4 2 2" xfId="859"/>
    <cellStyle name="40% - 强调文字颜色 2 2 2 3" xfId="860"/>
    <cellStyle name="60% - 强调文字颜色 5 2" xfId="861"/>
    <cellStyle name="_ET_STYLE_NoName_00__单价汇总表" xfId="862"/>
    <cellStyle name="_ET_STYLE_NoName_00__葫芦河新营段治理工程概算核2012.10.26" xfId="863"/>
    <cellStyle name="差_盐池2014年度高效节水灌溉概算核2014.6.27" xfId="864"/>
    <cellStyle name="差_李庄饮水工程概算核2012.5.16_吴忠市国家农业科技园区供水工程最终" xfId="865"/>
    <cellStyle name="20% - 强调文字颜色 5 5 3 2" xfId="866"/>
    <cellStyle name="20% - 强调文字颜色 1 5 2" xfId="867"/>
    <cellStyle name="40% - 强调文字颜色 2 5 7" xfId="868"/>
    <cellStyle name="Accent5 - 40%" xfId="869"/>
    <cellStyle name="_ET_STYLE_NoName_00__机电 " xfId="870"/>
    <cellStyle name="常规 6_（ 2010年概算）利通区二支渠工程5.25" xfId="871"/>
    <cellStyle name="_ET_STYLE_NoName_00__李庄饮水工程概算核2012.5.16" xfId="872"/>
    <cellStyle name="检查单元格 12" xfId="873"/>
    <cellStyle name="60% - 强调文字颜色 1 7 5 2" xfId="874"/>
    <cellStyle name="20% - 强调文字颜色 4 2 5" xfId="875"/>
    <cellStyle name="标题 4 5 6 2" xfId="876"/>
    <cellStyle name="20% - 强调文字颜色 3 6 7" xfId="877"/>
    <cellStyle name="_固海灌区 116号文估算2009.2.10" xfId="878"/>
    <cellStyle name="20% - 强调文字颜色 4 7 3 2" xfId="879"/>
    <cellStyle name="60% - 强调文字颜色 2 5 3 2" xfId="880"/>
    <cellStyle name="60% - 强调文字颜色 6 2 4" xfId="881"/>
    <cellStyle name="20% - 强调文字颜色 6 2" xfId="882"/>
    <cellStyle name="_ET_STYLE_NoName_00__宁夏深沟村1万亩概算核2013.2.4" xfId="883"/>
    <cellStyle name="20% - 强调文字颜色 1 9 4" xfId="884"/>
    <cellStyle name="_ET_STYLE_NoName_00__同心王团人饮概算核2012.3.13" xfId="885"/>
    <cellStyle name="20% - 强调文字颜色 5 11 3" xfId="886"/>
    <cellStyle name="40% - 强调文字颜色 6 12 3" xfId="887"/>
    <cellStyle name="输入 2 7 2" xfId="888"/>
    <cellStyle name="60% - 强调文字颜色 1 10 2 2" xfId="889"/>
    <cellStyle name="20% - 强调文字颜色 5 7 2 2" xfId="890"/>
    <cellStyle name="40% - 强调文字颜色 1 9 4" xfId="891"/>
    <cellStyle name="_ET_STYLE_NoName_00__五里坡2014年度小农水概算核2014.6.8" xfId="892"/>
    <cellStyle name="_ET_STYLE_NoName_00__现状表" xfId="893"/>
    <cellStyle name="好_中小河流单价_贺兰县兰光村、金鑫村高效节水核2012.9.13_孙家滩高效节水概算朱清核（加30万最终批复f）2015.1.8" xfId="894"/>
    <cellStyle name="输入 8 13" xfId="895"/>
    <cellStyle name="计算 9 3 4" xfId="896"/>
    <cellStyle name="_ET_STYLE_NoName_00__项目区田间工程统计表" xfId="897"/>
    <cellStyle name="差 2 5 2" xfId="898"/>
    <cellStyle name="百分比 3 4" xfId="899"/>
    <cellStyle name="解释性文本 5 5 2" xfId="900"/>
    <cellStyle name="计算 3 14 3" xfId="901"/>
    <cellStyle name="40% - 强调文字颜色 2 7 3" xfId="902"/>
    <cellStyle name="强调文字颜色 6 11 2" xfId="903"/>
    <cellStyle name="好_黄羊滩（116）预算定额（最终）2010.03.28_贺兰县兰光村、金鑫村高效节水核2012.9.13" xfId="904"/>
    <cellStyle name="20% - 强调文字颜色 3 10 4 2" xfId="905"/>
    <cellStyle name="差_唐访渡槽工程量方案比选611 4" xfId="906"/>
    <cellStyle name="输出 3 13 3" xfId="907"/>
    <cellStyle name="计算 8 16" xfId="908"/>
    <cellStyle name="40% - 强调文字颜色 5 5 3" xfId="909"/>
    <cellStyle name="_节灌工程量清单_2013年平罗小农水工程概算核2013.3.2" xfId="910"/>
    <cellStyle name="差_黄羊滩（116）预算定额（最终）2010.03.28_贺兰县兰光村、金鑫村高效节水核2012.9.13" xfId="911"/>
    <cellStyle name="好_吴忠市孙家滩项目2011.12.16（马玲）【2009】13号文概算标准 2" xfId="912"/>
    <cellStyle name="百分比 3 3 2" xfId="913"/>
    <cellStyle name="_ET_STYLE_NoName_00__小人饮工程工程量" xfId="914"/>
    <cellStyle name="20% - 强调文字颜色 1 5 6" xfId="915"/>
    <cellStyle name="差_Microsoft Excel 工作表" xfId="916"/>
    <cellStyle name="20% - 强调文字颜色 6 3 3" xfId="917"/>
    <cellStyle name="no dec" xfId="918"/>
    <cellStyle name="_ET_STYLE_NoName_00__盐池县入户改造工程预算及指标表（2012.10.10）" xfId="919"/>
    <cellStyle name="常规 2 3 2 2 2 4" xfId="920"/>
    <cellStyle name="好_9.15二支渠工程(核实后概算)_2014年小农水工程高效片区概算核2014.6.5" xfId="921"/>
    <cellStyle name="20% - 强调文字颜色 1 3 4 2" xfId="922"/>
    <cellStyle name="差_黄土梁灌区_贺兰县兰光村、金鑫村高效节水核2012.9.13_2015年小农水新增资金项目永宁县泵站翻建改造工程" xfId="923"/>
    <cellStyle name="好_丁家儿沟工程量表_（10.17）庄立明2014年中央统筹资金永宁县第一排水沟、永清沟治理及泵站改造工程" xfId="924"/>
    <cellStyle name="20% - 强调文字颜色 6 5 7" xfId="925"/>
    <cellStyle name="60% - 强调文字颜色 4 3 7" xfId="926"/>
    <cellStyle name="40% - 强调文字颜色 3 3 2" xfId="927"/>
    <cellStyle name="注释 4 5" xfId="928"/>
    <cellStyle name="_ET_STYLE_NoName_00__盐池小农概算核2012.9.12" xfId="929"/>
    <cellStyle name="输出 4 15" xfId="930"/>
    <cellStyle name="常规 30" xfId="931"/>
    <cellStyle name="常规 25" xfId="932"/>
    <cellStyle name="60% - 强调文字颜色 1 4 2" xfId="933"/>
    <cellStyle name="好_概算表12" xfId="934"/>
    <cellStyle name="常规 2 3_11.24盐池高效节水" xfId="935"/>
    <cellStyle name="标题 4 2 3" xfId="936"/>
    <cellStyle name="_ET_STYLE_NoName_00__永宁县西部水资源综合利用工程（银子湖）概算2012.12.13" xfId="937"/>
    <cellStyle name="_ET_STYLE_NoName_00__中宁红柳沟概算20110530再核(常规)" xfId="938"/>
    <cellStyle name="输出 3 5 2" xfId="939"/>
    <cellStyle name="差_天宁牧业公司万头奶牛基地供水工程投资概算总表2012.6.27（马玲） 2" xfId="940"/>
    <cellStyle name="链接单元格 2 2" xfId="941"/>
    <cellStyle name="_ET_STYLE_NoName_00__中宁县柳青渠概算2013.8(资料)" xfId="942"/>
    <cellStyle name="40% - 强调文字颜色 4 3 2 2" xfId="943"/>
    <cellStyle name="差_3.21波浪渠现状及改造表" xfId="944"/>
    <cellStyle name="计算 9 6 3" xfId="945"/>
    <cellStyle name="_unit cost survey 20110817" xfId="946"/>
    <cellStyle name="标题 3 10 3" xfId="947"/>
    <cellStyle name="注释 9 2 6 3" xfId="948"/>
    <cellStyle name="40% - 强调文字颜色 1 2" xfId="949"/>
    <cellStyle name="60% - Accent1" xfId="950"/>
    <cellStyle name="_大战场预算" xfId="951"/>
    <cellStyle name="警告文本 4 4" xfId="952"/>
    <cellStyle name="20% - 强调文字颜色 2 7 3 2" xfId="953"/>
    <cellStyle name="差_黄土梁灌区_2013.10.11（最终）吴忠市金积造123纸工业园区速生林" xfId="954"/>
    <cellStyle name="好_晒场_贺兰县以色列贷款项目建设内容估算表" xfId="955"/>
    <cellStyle name="20% - 强调文字颜色 5 9" xfId="956"/>
    <cellStyle name="40% - 强调文字颜色 6 6 6 2" xfId="957"/>
    <cellStyle name="_单价" xfId="958"/>
    <cellStyle name="_德龙葡萄产业园区供水及防洪工程" xfId="959"/>
    <cellStyle name="20% - 强调文字颜色 2 2 8" xfId="960"/>
    <cellStyle name="警告文本 9 2 3" xfId="961"/>
    <cellStyle name="输入 11 7 4" xfId="962"/>
    <cellStyle name="差_扁担沟扬水站统计表（改）" xfId="963"/>
    <cellStyle name="20% - 强调文字颜色 5 9 6" xfId="964"/>
    <cellStyle name="差 5 2" xfId="965"/>
    <cellStyle name="40% - 强调文字颜色 6 4 5" xfId="966"/>
    <cellStyle name="_第四拦洪库概算 2011.3.1" xfId="967"/>
    <cellStyle name="汇总 2 8 2" xfId="968"/>
    <cellStyle name="60% - 强调文字颜色 4 5 6" xfId="969"/>
    <cellStyle name="差_管材招标控制价_孙家滩高效节水概算朱清核（加30万最终批复f）2015.1.8" xfId="970"/>
    <cellStyle name="_渠道统计(2010.11.08)" xfId="971"/>
    <cellStyle name="40% - 强调文字颜色 6 4 5 2" xfId="972"/>
    <cellStyle name="_第四拦洪库概算 2011.3.1 2" xfId="973"/>
    <cellStyle name="汇总 11 10 3" xfId="974"/>
    <cellStyle name="差_9.15二支渠工程(核实后概算)_三标段报价1_孙家滩高效节水概算朱清核（加30万最终批复f）2015.1.8" xfId="975"/>
    <cellStyle name="强调文字颜色 6 2 7" xfId="976"/>
    <cellStyle name="_典型设计宁夏定额" xfId="977"/>
    <cellStyle name="差_批复黄羊滩（116）预算定额（最终）2010.9.3_利通区抗旱规划报告（修编）暨2012-2016年实施方案" xfId="978"/>
    <cellStyle name="强调文字颜色 2 10 4 2" xfId="979"/>
    <cellStyle name="20% - 强调文字颜色 2 5 6" xfId="980"/>
    <cellStyle name="_高家闸概算116号文概算（核）" xfId="981"/>
    <cellStyle name="_高湾概算表2010-10-18（张旭）审" xfId="982"/>
    <cellStyle name="标题 1 2" xfId="983"/>
    <cellStyle name="60% - 强调文字颜色 3 8 6" xfId="984"/>
    <cellStyle name="_工程量" xfId="985"/>
    <cellStyle name="20% - 强调文字颜色 5 3 3 2" xfId="986"/>
    <cellStyle name="标题 1 2 2" xfId="987"/>
    <cellStyle name="60% - 强调文字颜色 3 8 6 2" xfId="988"/>
    <cellStyle name="常规 2 3 2 2 12" xfId="989"/>
    <cellStyle name="_工程量 2" xfId="990"/>
    <cellStyle name="_工程量表" xfId="991"/>
    <cellStyle name="60% - 强调文字颜色 3 3 3" xfId="992"/>
    <cellStyle name="常规 2 3 2 2 3 11" xfId="993"/>
    <cellStyle name="标题 13 5 2" xfId="994"/>
    <cellStyle name="汇总 10 3" xfId="995"/>
    <cellStyle name="60% - 强调文字颜色 2 10 4 2" xfId="996"/>
    <cellStyle name="强调文字颜色 4 11 3" xfId="997"/>
    <cellStyle name="汇总 8" xfId="998"/>
    <cellStyle name="20% - 强调文字颜色 2 10 6 2" xfId="999"/>
    <cellStyle name="40% - 强调文字颜色 2 2 3 2" xfId="1000"/>
    <cellStyle name="60% - 强调文字颜色 6 9 6 2" xfId="1001"/>
    <cellStyle name="_固海灌区 116号文概算2009.7.10" xfId="1002"/>
    <cellStyle name="强调文字颜色 6 3 3 3" xfId="1003"/>
    <cellStyle name="20% - 强调文字颜色 1 4 5" xfId="1004"/>
    <cellStyle name="常规 13 7" xfId="1005"/>
    <cellStyle name="20% - 强调文字颜色 6 2 2" xfId="1006"/>
    <cellStyle name="汇总 3 6 4" xfId="1007"/>
    <cellStyle name="_固海灌区 116号文估算2009.2.10 2" xfId="1008"/>
    <cellStyle name="输入 7 14 3" xfId="1009"/>
    <cellStyle name="40% - 强调文字颜色 4 4" xfId="1010"/>
    <cellStyle name="20% - 强调文字颜色 2 5 2" xfId="1011"/>
    <cellStyle name="40% - 强调文字颜色 3 5 7" xfId="1012"/>
    <cellStyle name="注释 8 2 11" xfId="1013"/>
    <cellStyle name="_固海四干渠续建改造估算（宁夏定额）2012.4.5" xfId="1014"/>
    <cellStyle name="差 2 6" xfId="1015"/>
    <cellStyle name="20% - 强调文字颜色 1 7 3 2" xfId="1016"/>
    <cellStyle name="汇总 11 6 4" xfId="1017"/>
    <cellStyle name="解释性文本 5 6" xfId="1018"/>
    <cellStyle name="60% - 强调文字颜色 6 10 2" xfId="1019"/>
    <cellStyle name="40% - 强调文字颜色 4 11 5" xfId="1020"/>
    <cellStyle name="强调文字颜色 6 12" xfId="1021"/>
    <cellStyle name="常规 2 3 2 2 2 9_喊叫水概算汇总表【批复】" xfId="1022"/>
    <cellStyle name="20% - 强调文字颜色 3 10 5" xfId="1023"/>
    <cellStyle name="_固海一干渠续建改造估算（宁夏定额）2011.7.28" xfId="1024"/>
    <cellStyle name="_黄羊滩扬水泵站工程量5.6 2" xfId="1025"/>
    <cellStyle name="注释 2 7 3" xfId="1026"/>
    <cellStyle name="标题 2 3 4 2" xfId="1027"/>
    <cellStyle name="40% - 强调文字颜色 2 4 5" xfId="1028"/>
    <cellStyle name="40% - 强调文字颜色 6 10 2 2" xfId="1029"/>
    <cellStyle name="20% - 强调文字颜色 3 5 4" xfId="1030"/>
    <cellStyle name="注释 10 2 8 4" xfId="1031"/>
    <cellStyle name="_贺兰沙井子沟道治理（宁夏定额）2010.8.2_2013年平罗小农水工程概算核2013.3.2" xfId="1032"/>
    <cellStyle name="20% - 强调文字颜色 4 2 4 2" xfId="1033"/>
    <cellStyle name="Normal" xfId="1034"/>
    <cellStyle name="20% - 强调文字颜色 6 2 6 2" xfId="1035"/>
    <cellStyle name="注释 7 2 2 4" xfId="1036"/>
    <cellStyle name="差_贺兰县以色列贷款项目建设内容估算表" xfId="1037"/>
    <cellStyle name="_红三干27支排水沟工程" xfId="1038"/>
    <cellStyle name="汇总 8 3" xfId="1039"/>
    <cellStyle name="输入 10 8" xfId="1040"/>
    <cellStyle name="差_管材招标控制价_2014年小农水工程高效片区概算核2014.6.5" xfId="1041"/>
    <cellStyle name="好_单价_天元水泥厂工程概算表2014.4.21" xfId="1042"/>
    <cellStyle name="解释性文本 13 2" xfId="1043"/>
    <cellStyle name="强调文字颜色 4 8 8" xfId="1044"/>
    <cellStyle name="差_PVC管材_喊叫水概算汇总表【批复】" xfId="1045"/>
    <cellStyle name="汇总 10 3 3" xfId="1046"/>
    <cellStyle name="差_中小河流-桑园沟治理工程预算-桑园沟2010.12.22核_吴忠市孙家滩优质苹果高效节水灌溉工程总概算表2012.10.21（马玲）-核" xfId="1047"/>
    <cellStyle name="差_西沟节水灌溉工程预算" xfId="1048"/>
    <cellStyle name="_红三干27支排水沟工程_2013年平罗小农水工程概算核2013.3.2" xfId="1049"/>
    <cellStyle name="差_宁夏农垦农业综合开发十二五规划3.15_北庙灌水率及渠道流量计算" xfId="1050"/>
    <cellStyle name="40% - 强调文字颜色 3 3 6" xfId="1051"/>
    <cellStyle name="20% - 强调文字颜色 2 5 5 2" xfId="1052"/>
    <cellStyle name="20% - 强调文字颜色 1 7 3" xfId="1053"/>
    <cellStyle name="60% - 强调文字颜色 6 10" xfId="1054"/>
    <cellStyle name="20% - 强调文字颜色 3 3 3 2" xfId="1055"/>
    <cellStyle name="20% - 强调文字颜色 4 11 5" xfId="1056"/>
    <cellStyle name="差_Book1_1_贺兰北庙9-8" xfId="1057"/>
    <cellStyle name="_黄羊滩扬水泵站工程量5.6" xfId="1058"/>
    <cellStyle name="标题 2 3 4" xfId="1059"/>
    <cellStyle name="40% - 强调文字颜色 6 10 2" xfId="1060"/>
    <cellStyle name="常规 38 6" xfId="1061"/>
    <cellStyle name="常规 43 6" xfId="1062"/>
    <cellStyle name="_汇总表" xfId="1063"/>
    <cellStyle name="常规 38 2 2 2" xfId="1064"/>
    <cellStyle name="差_单价_贺兰县兰光村、金鑫村高效节水核2012.9.13_2015年小农水新增资金项目永宁县泵站翻建改造工程" xfId="1065"/>
    <cellStyle name="60% - 强调文字颜色 1 3 6 2" xfId="1066"/>
    <cellStyle name="注释 5 2 5 3" xfId="1067"/>
    <cellStyle name="60% - 强调文字颜色 3 11 3" xfId="1068"/>
    <cellStyle name="40% - 强调文字颜色 2 10 3" xfId="1069"/>
    <cellStyle name="差_晒场_小人饮工程工程量" xfId="1070"/>
    <cellStyle name="40% - 强调文字颜色 2 9" xfId="1071"/>
    <cellStyle name="20% - 强调文字颜色 5 2 2 4" xfId="1072"/>
    <cellStyle name="_勘察设计费计算" xfId="1073"/>
    <cellStyle name="40% - 强调文字颜色 4 10 4 2" xfId="1074"/>
    <cellStyle name="计算 3 16" xfId="1075"/>
    <cellStyle name="好_单价_反帝沟上段2012.12.25" xfId="1076"/>
    <cellStyle name="40% - 强调文字颜色 1 7 3" xfId="1077"/>
    <cellStyle name="差 7 3" xfId="1078"/>
    <cellStyle name="0,0_x000d__x000a_NA_x000d__x000a_ 3" xfId="1079"/>
    <cellStyle name="差_2010年马莲渠灌域小型农田水利工程_2015年小农水新增资金项目永宁县泵站翻建改造工程" xfId="1080"/>
    <cellStyle name="_勘察设计费计算 2" xfId="1081"/>
    <cellStyle name="强调文字颜色 5 8 3 3" xfId="1082"/>
    <cellStyle name="检查单元格 6 6 3" xfId="1083"/>
    <cellStyle name="百分比 5 3" xfId="1084"/>
    <cellStyle name="40% - 强调文字颜色 1 7 3 2" xfId="1085"/>
    <cellStyle name="常规 2 3 7" xfId="1086"/>
    <cellStyle name="汇总 2 9 2" xfId="1087"/>
    <cellStyle name="_宽口井生态移民工程预算表" xfId="1088"/>
    <cellStyle name="好_永宁县中干沟沟道砌护工程（一期工程）马玲2012.3.19 3" xfId="1089"/>
    <cellStyle name="好_高家闸 概算宁夏13号文新定额-2010.12.21核_吴忠市国家农业科技园区供水工程最终" xfId="1090"/>
    <cellStyle name="40% - 强调文字颜色 6 5 5" xfId="1091"/>
    <cellStyle name="强调文字颜色 2 9" xfId="1092"/>
    <cellStyle name="_秦家沟水库工程可研估算审核2011.5.12核" xfId="1093"/>
    <cellStyle name="适中 5 2 2" xfId="1094"/>
    <cellStyle name="20% - 强调文字颜色 1 9 3 2" xfId="1095"/>
    <cellStyle name="标题 2 9 2" xfId="1096"/>
    <cellStyle name="40% - 强调文字颜色 3 2 8" xfId="1097"/>
    <cellStyle name="20% - 强调文字颜色 2 2 3" xfId="1098"/>
    <cellStyle name="40% - 强调文字颜色 6 9 6" xfId="1099"/>
    <cellStyle name="汇总 9 14 4" xfId="1100"/>
    <cellStyle name="百分比 2 2 2 2" xfId="1101"/>
    <cellStyle name="_桑园沟新定额概算表(0713收)(审)" xfId="1102"/>
    <cellStyle name="40% - 强调文字颜色 4 4 3 2" xfId="1103"/>
    <cellStyle name="标题 1 7 5" xfId="1104"/>
    <cellStyle name="输出 2 2 3" xfId="1105"/>
    <cellStyle name="差_单价 3" xfId="1106"/>
    <cellStyle name="计算 4 4 4" xfId="1107"/>
    <cellStyle name="_上海庙招标预算 116号文预算 2010.4.20" xfId="1108"/>
    <cellStyle name="链接单元格 4 6 2" xfId="1109"/>
    <cellStyle name="20% - 强调文字颜色 2 2 2 2 2" xfId="1110"/>
    <cellStyle name="20% - 强调文字颜色 1 9" xfId="1111"/>
    <cellStyle name="差_利通区马波二渠及四支渠断面" xfId="1112"/>
    <cellStyle name="40% - 强调文字颜色 3 7 4 2" xfId="1113"/>
    <cellStyle name="差_扁担沟扬水站统计表（改）_生态移民农业开发土壤改良及治沙工程控制价工程修改" xfId="1114"/>
    <cellStyle name="40% - 强调文字颜色 3 6 7" xfId="1115"/>
    <cellStyle name="差_双龙渠概算表2012.9.17（改水洗砂）_Book1" xfId="1116"/>
    <cellStyle name="20% - 强调文字颜色 2 6 2" xfId="1117"/>
    <cellStyle name="计算 7 4 4" xfId="1118"/>
    <cellStyle name="_同心人饮概算核2011.7.18" xfId="1119"/>
    <cellStyle name="差_农业汇总2_三三支沟上段总概算" xfId="1120"/>
    <cellStyle name="60% - 强调文字颜色 2 6 4" xfId="1121"/>
    <cellStyle name="_同心人饮估算（修改方案8" xfId="1122"/>
    <cellStyle name="20% - 强调文字颜色 4 8 3" xfId="1123"/>
    <cellStyle name="60% - 强调文字颜色 1 4 4 2" xfId="1124"/>
    <cellStyle name="警告文本 3 3 3" xfId="1125"/>
    <cellStyle name="_同心王团人饮概算核2012.2.23" xfId="1126"/>
    <cellStyle name="好_黄土梁灌区_陈木闸硬化路破损恢复概算表2014.2.28" xfId="1127"/>
    <cellStyle name="汇总 3 3 4" xfId="1128"/>
    <cellStyle name="常规 10 7" xfId="1129"/>
    <cellStyle name="Accent2" xfId="1130"/>
    <cellStyle name="好_2012.5.15修改 五里坡配套控制价" xfId="1131"/>
    <cellStyle name="20% - 强调文字颜色 6 5 2 2" xfId="1132"/>
    <cellStyle name="40% - 强调文字颜色 5 2 2 2 2" xfId="1133"/>
    <cellStyle name="计算 11 6" xfId="1134"/>
    <cellStyle name="20% - 强调文字颜色 1 7 5 2" xfId="1135"/>
    <cellStyle name="差 4 6" xfId="1136"/>
    <cellStyle name="差_桑园沟新定额概算表(0713收)(审)_原州区姚磨喷灌概算核2014.1.6_孙家滩高效节水概算朱清核（加30万最终批复f）2015.1.8" xfId="1137"/>
    <cellStyle name="60% - 强调文字颜色 6 12 2" xfId="1138"/>
    <cellStyle name="解释性文本 7 6" xfId="1139"/>
    <cellStyle name="20% - 强调文字颜色 4 10 2" xfId="1140"/>
    <cellStyle name="40% - 强调文字颜色 5 11 2" xfId="1141"/>
    <cellStyle name="汇总 11 8 4" xfId="1142"/>
    <cellStyle name="_同心王团人饮概算核2012.3.13" xfId="1143"/>
    <cellStyle name="60% - 强调文字颜色 4 3 2 2" xfId="1144"/>
    <cellStyle name="百分比 2 6" xfId="1145"/>
    <cellStyle name="常规 15 2" xfId="1146"/>
    <cellStyle name="常规 20 2" xfId="1147"/>
    <cellStyle name="计算 10 16" xfId="1148"/>
    <cellStyle name="差_3.21江淑萍新表_2013年平罗小农水工程概算核2013.3.2" xfId="1149"/>
    <cellStyle name="好 4 5 2" xfId="1150"/>
    <cellStyle name="20% - 强调文字颜色 5 4 4 2" xfId="1151"/>
    <cellStyle name="强调文字颜色 2 2 5 2" xfId="1152"/>
    <cellStyle name="20% - 强调文字颜色 4 3" xfId="1153"/>
    <cellStyle name="60% - 强调文字颜色 4 12 2 2" xfId="1154"/>
    <cellStyle name="检查单元格 7 6 2" xfId="1155"/>
    <cellStyle name="20% - 强调文字颜色 2 10 2 2" xfId="1156"/>
    <cellStyle name="40% - 强调文字颜色 3 11 2 2" xfId="1157"/>
    <cellStyle name="输出 7 11 2" xfId="1158"/>
    <cellStyle name="汇总 3 13 3" xfId="1159"/>
    <cellStyle name="常规 5 3 2 2" xfId="1160"/>
    <cellStyle name="_吴忠市五里坡移民项目骨干工程2010.10.20-2" xfId="1161"/>
    <cellStyle name="标题 4 9 6 2" xfId="1162"/>
    <cellStyle name="20% - 强调文字颜色 6 11 4" xfId="1163"/>
    <cellStyle name="注释 6 2 7 4" xfId="1164"/>
    <cellStyle name="60% - 强调文字颜色 4 7 5" xfId="1165"/>
    <cellStyle name="链接单元格 4 2" xfId="1166"/>
    <cellStyle name="_西吉县葫芦河治理工程概算表（116号）-核" xfId="1167"/>
    <cellStyle name="20% - 强调文字颜色 2 2" xfId="1168"/>
    <cellStyle name="好_单价_吴忠利通区五里坡ff" xfId="1169"/>
    <cellStyle name="差_23-宁夏_兴水公司二支渠报价" xfId="1170"/>
    <cellStyle name="强调文字颜色 6 8 3 3" xfId="1171"/>
    <cellStyle name="_西夏水库工程概算2012.6.1" xfId="1172"/>
    <cellStyle name="强调文字颜色 6 11 2 2" xfId="1173"/>
    <cellStyle name="_中宁人饮工程量分段2010(1).3.11" xfId="1174"/>
    <cellStyle name="40% - 强调文字颜色 2 7 3 2" xfId="1175"/>
    <cellStyle name="差_唐访渡槽工程量方案比选611 4 2" xfId="1176"/>
    <cellStyle name="差_西吉县葫芦河治理工程概算表（116号）-核_中宁红柳沟概算最终2013.4.17" xfId="1177"/>
    <cellStyle name="_西夏水库工程概算2012.6.1 2" xfId="1178"/>
    <cellStyle name="40% - 强调文字颜色 1 2 2 3" xfId="1179"/>
    <cellStyle name="60% - 强调文字颜色 3 6 5" xfId="1180"/>
    <cellStyle name="差_吴忠市孙家牧草高效节水灌溉工程总概算表2012.12.7（马玲）" xfId="1181"/>
    <cellStyle name="输入 6 6 3" xfId="1182"/>
    <cellStyle name="20% - 强调文字颜色 3 7 4 2" xfId="1183"/>
    <cellStyle name="_修改意见表.jsp" xfId="1184"/>
    <cellStyle name="标题 1 6 7" xfId="1185"/>
    <cellStyle name="差 3 3" xfId="1186"/>
    <cellStyle name="20% - 强调文字颜色 5 7 7" xfId="1187"/>
    <cellStyle name="20% - 强调文字颜色 4 9 4 2" xfId="1188"/>
    <cellStyle name="注释 2 2 2 4" xfId="1189"/>
    <cellStyle name="计算 10 3" xfId="1190"/>
    <cellStyle name="20% - 强调文字颜色 1 2 6 2" xfId="1191"/>
    <cellStyle name="40% - 强调文字颜色 4 12 2" xfId="1192"/>
    <cellStyle name="强调文字颜色 1 7 5 2" xfId="1193"/>
    <cellStyle name="差_策勒县108号文概算实施方案8000亩2011.10" xfId="1194"/>
    <cellStyle name="20% - 强调文字颜色 3 11 2" xfId="1195"/>
    <cellStyle name="_原州区设施农业10万方蓄水池配套工程222万元" xfId="1196"/>
    <cellStyle name="检查单元格 6 2 3" xfId="1197"/>
    <cellStyle name="计算 3 12 2" xfId="1198"/>
    <cellStyle name="60% - 强调文字颜色 2 7 4 2" xfId="1199"/>
    <cellStyle name="_中宁人饮工程量分段2010(1).3.11_2013年平罗小农水工程概算核2013.3.2" xfId="1200"/>
    <cellStyle name="标题 3 9" xfId="1201"/>
    <cellStyle name="标题 2 12 3" xfId="1202"/>
    <cellStyle name="计算 4 8 3" xfId="1203"/>
    <cellStyle name="_中宁县宽口井概算审核" xfId="1204"/>
    <cellStyle name="差_3.21波浪渠现状及改造表_吴忠市国家农业科技园区供水工程最终" xfId="1205"/>
    <cellStyle name="常规 17 2 4" xfId="1206"/>
    <cellStyle name="常规 22 2 4" xfId="1207"/>
    <cellStyle name="20% - 强调文字颜色 3 2 6 2" xfId="1208"/>
    <cellStyle name="注释 4 2 2 4" xfId="1209"/>
    <cellStyle name="20% - 强调文字颜色 6 9 4 2" xfId="1210"/>
    <cellStyle name="_总 世行渠灌预算-终定2.4" xfId="1211"/>
    <cellStyle name="好_庆华水厂设计费监理费计算表_孙家滩高效节水概算朱清核（加30万最终批复f）2015.1.8" xfId="1212"/>
    <cellStyle name="20% - 强调文字颜色 3 3 3" xfId="1213"/>
    <cellStyle name="_总 世行渠灌预算-终定2.4.xls(带断面形式）" xfId="1214"/>
    <cellStyle name="常规 26 6" xfId="1215"/>
    <cellStyle name="常规 31 6" xfId="1216"/>
    <cellStyle name="好_黄土梁灌区_天元水泥厂工程概算表2014.4.21" xfId="1217"/>
    <cellStyle name="汇总 9 4 4" xfId="1218"/>
    <cellStyle name="60% - 强调文字颜色 2 2 2 2 2" xfId="1219"/>
    <cellStyle name="差_13标预算_2015年小农水新增资金项目永宁县泵站翻建改造工程" xfId="1220"/>
    <cellStyle name="好_中小河流单价_Book1" xfId="1221"/>
    <cellStyle name="差 7 2" xfId="1222"/>
    <cellStyle name="0,0_x000d__x000a_NA_x000d__x000a_ 2" xfId="1223"/>
    <cellStyle name="差 7 2 2" xfId="1224"/>
    <cellStyle name="0,0_x000d__x000a_NA_x000d__x000a_ 2 2" xfId="1225"/>
    <cellStyle name="注释 2 9 4" xfId="1226"/>
    <cellStyle name="强调文字颜色 6 10 5" xfId="1227"/>
    <cellStyle name="40% - 强调文字颜色 2 6 6" xfId="1228"/>
    <cellStyle name="0,0_x000d__x000a_NA_x000d__x000a_ 2 2 2" xfId="1229"/>
    <cellStyle name="汇总 9 4" xfId="1230"/>
    <cellStyle name="强调文字颜色 6 10 5 2" xfId="1231"/>
    <cellStyle name="40% - 强调文字颜色 2 6 6 2" xfId="1232"/>
    <cellStyle name="标题 15 3" xfId="1233"/>
    <cellStyle name="差_估算（可研20130131） 3 2" xfId="1234"/>
    <cellStyle name="好_9.15二支渠工程(核实后概算)_2013年平罗小农水工程概算核2013.3.2_孙家滩高效节水概算朱清核（加30万最终批复f）2015.1.8" xfId="1235"/>
    <cellStyle name="输出 11 6 3" xfId="1236"/>
    <cellStyle name="40% - 强调文字颜色 1 11 2" xfId="1237"/>
    <cellStyle name="60% - 强调文字颜色 2 12 2" xfId="1238"/>
    <cellStyle name="40% - 强调文字颜色 1 2 6" xfId="1239"/>
    <cellStyle name="20% - 强调文字颜色 2 3 4 2" xfId="1240"/>
    <cellStyle name="40% - 强调文字颜色 4 9 4" xfId="1241"/>
    <cellStyle name="0,0_x000d__x000a_NA_x000d__x000a_ 2 2 3" xfId="1242"/>
    <cellStyle name="好_Book1_机电 " xfId="1243"/>
    <cellStyle name="0,0_x000d__x000a_NA_x000d__x000a_ 2 3" xfId="1244"/>
    <cellStyle name="强调文字颜色 6 10 6" xfId="1245"/>
    <cellStyle name="40% - 强调文字颜色 2 6 7" xfId="1246"/>
    <cellStyle name="20% - 强调文字颜色 1 6 2" xfId="1247"/>
    <cellStyle name="常规 96 3" xfId="1248"/>
    <cellStyle name="差_副本3.29马波二渠所需表3.30" xfId="1249"/>
    <cellStyle name="计算 5 2" xfId="1250"/>
    <cellStyle name="0,0_x000d__x000a_NA_x000d__x000a_ 2 4" xfId="1251"/>
    <cellStyle name="20% - 强调文字颜色 1 6 3" xfId="1252"/>
    <cellStyle name="汇总 3 8 4" xfId="1253"/>
    <cellStyle name="20% - 强调文字颜色 6 4 2" xfId="1254"/>
    <cellStyle name="好_大鸭子渠自动水位计概算（宁夏新定额最终）" xfId="1255"/>
    <cellStyle name="计算 5 4" xfId="1256"/>
    <cellStyle name="链接单元格 10 3 2" xfId="1257"/>
    <cellStyle name="好_台时、单价汇总" xfId="1258"/>
    <cellStyle name="链接单元格 8 4 2" xfId="1259"/>
    <cellStyle name="0,0_x000d__x000a_NA_x000d__x000a_ 2 6" xfId="1260"/>
    <cellStyle name="20% - 强调文字颜色 1 6 5" xfId="1261"/>
    <cellStyle name="强调文字颜色 4 5 4 3" xfId="1262"/>
    <cellStyle name="差_Book1" xfId="1263"/>
    <cellStyle name="差_黄羊滩（116）预算定额（最终）2010.03.28_吴忠利通区五里坡ff" xfId="1264"/>
    <cellStyle name="差 7 3 2" xfId="1265"/>
    <cellStyle name="0,0_x000d__x000a_NA_x000d__x000a_ 3 2" xfId="1266"/>
    <cellStyle name="强调文字颜色 6 11 5" xfId="1267"/>
    <cellStyle name="40% - 强调文字颜色 2 7 6" xfId="1268"/>
    <cellStyle name="常规 97 2" xfId="1269"/>
    <cellStyle name="差_贺兰县兰光村、金鑫村高效节水核2012.9.13" xfId="1270"/>
    <cellStyle name="0,0_x000d__x000a_NA_x000d__x000a_ 3 3" xfId="1271"/>
    <cellStyle name="20% - 强调文字颜色 1 7 2" xfId="1272"/>
    <cellStyle name="好_五里坡2014年度小农水概算核2014.6.8" xfId="1273"/>
    <cellStyle name="40% - 强调文字颜色 2 7 7" xfId="1274"/>
    <cellStyle name="差 7 4" xfId="1275"/>
    <cellStyle name="0,0_x000d__x000a_NA_x000d__x000a_ 4" xfId="1276"/>
    <cellStyle name="差_2011年南梁农场利用政策性贷款实施农业综合开发项目预算表" xfId="1277"/>
    <cellStyle name="40% - 强调文字颜色 2 4 6 2" xfId="1278"/>
    <cellStyle name="0,0_x000d__x000a_NA_x000d__x000a_ 4 3" xfId="1279"/>
    <cellStyle name="40% - 强调文字颜色 2 8 7" xfId="1280"/>
    <cellStyle name="标题 1 8" xfId="1281"/>
    <cellStyle name="20% - 强调文字颜色 1 8 2" xfId="1282"/>
    <cellStyle name="差 7 5" xfId="1283"/>
    <cellStyle name="0,0_x000d__x000a_NA_x000d__x000a_ 5" xfId="1284"/>
    <cellStyle name="差 7 7" xfId="1285"/>
    <cellStyle name="0,0_x000d__x000a_NA_x000d__x000a_ 7" xfId="1286"/>
    <cellStyle name="差 7 5 2" xfId="1287"/>
    <cellStyle name="0,0_x000d__x000a_NA_x000d__x000a_ 5 2" xfId="1288"/>
    <cellStyle name="40% - 强调文字颜色 2 9 6" xfId="1289"/>
    <cellStyle name="标题 2 7" xfId="1290"/>
    <cellStyle name="20% - 强调文字颜色 6 5 5 2" xfId="1291"/>
    <cellStyle name="输入 2 10" xfId="1292"/>
    <cellStyle name="常规 2 3 2 2 2 2 2" xfId="1293"/>
    <cellStyle name="差 7 6" xfId="1294"/>
    <cellStyle name="0,0_x000d__x000a_NA_x000d__x000a_ 6" xfId="1295"/>
    <cellStyle name="40% - 强调文字颜色 2 9 7" xfId="1296"/>
    <cellStyle name="标题 2 8" xfId="1297"/>
    <cellStyle name="20% - 强调文字颜色 1 9 2" xfId="1298"/>
    <cellStyle name="20% - 强调文字颜色 2 6 2 2" xfId="1299"/>
    <cellStyle name="0,0_x000d__x000a_NA_x000d__x000a_ 8" xfId="1300"/>
    <cellStyle name="输出 5 11 2" xfId="1301"/>
    <cellStyle name="好_同心人饮估算（修改方案8 4" xfId="1302"/>
    <cellStyle name="20% - 强调文字颜色 6 12 2 2" xfId="1303"/>
    <cellStyle name="好 9 6 2" xfId="1304"/>
    <cellStyle name="计算 8 2" xfId="1305"/>
    <cellStyle name="60% - 强调文字颜色 4 8 3 2" xfId="1306"/>
    <cellStyle name="20% - 强调文字颜色 1 9 3" xfId="1307"/>
    <cellStyle name="标题 2 9" xfId="1308"/>
    <cellStyle name="40% - 强调文字颜色 6 12 2" xfId="1309"/>
    <cellStyle name="20% - 强调文字颜色 5 11 2" xfId="1310"/>
    <cellStyle name="差_9.15二支渠工程(核实后概算)_（10.17）庄立明2014年中央统筹资金永宁县第一排水沟、永清沟治理及泵站改造工程" xfId="1311"/>
    <cellStyle name="好_晒场_原州区姚磨喷灌概算核2014.1.6" xfId="1312"/>
    <cellStyle name="0,0_x000d__x000a_NA_x000d__x000a_ 9" xfId="1313"/>
    <cellStyle name="20% - 强调文字颜色 3 3 5 2" xfId="1314"/>
    <cellStyle name="20% - 强调文字颜色 5 9 4" xfId="1315"/>
    <cellStyle name="20% - 强调文字颜色 2 2 6" xfId="1316"/>
    <cellStyle name="计算 8 12" xfId="1317"/>
    <cellStyle name="60% - 强调文字颜色 3 7 4" xfId="1318"/>
    <cellStyle name="40% - 强调文字颜色 1 2 3 2" xfId="1319"/>
    <cellStyle name="0,0_x000d__x000a_NA_x000d__x000a__02 陈阳川水库工程概算核定（马微核量，朱清核价2011.8.26）" xfId="1320"/>
    <cellStyle name="强调文字颜色 2 2 2" xfId="1321"/>
    <cellStyle name="20% - Accent1" xfId="1322"/>
    <cellStyle name="检查单元格 7 3" xfId="1323"/>
    <cellStyle name="差_利通区东塔寺乡白寺滩村优质葡萄高效节水灌溉工程概算" xfId="1324"/>
    <cellStyle name="Accent1 - 20%" xfId="1325"/>
    <cellStyle name="汇总 2 8 3" xfId="1326"/>
    <cellStyle name="20% - 强调文字颜色 2 8 6 2" xfId="1327"/>
    <cellStyle name="40% - 强调文字颜色 6 4 6" xfId="1328"/>
    <cellStyle name="差_2011年小农水概算5.4_利水公司二标段报价_（10.17）庄立明2014年中央统筹资金永宁县第一排水沟、永清沟治理及泵站改造工程" xfId="1329"/>
    <cellStyle name="20% - 强调文字颜色 1 12 2" xfId="1330"/>
    <cellStyle name="注释 5 2 8 2" xfId="1331"/>
    <cellStyle name="差_批复黄羊滩（116）预算定额（最终）2010.9.3 2" xfId="1332"/>
    <cellStyle name="20% - 强调文字颜色 5 4 3" xfId="1333"/>
    <cellStyle name="强调文字颜色 5 9 2" xfId="1334"/>
    <cellStyle name="差_吴忠市孙家滩项目2011.12.16（马玲）【2009】13号文概算标准 2" xfId="1335"/>
    <cellStyle name="强调文字颜色 2 2 4" xfId="1336"/>
    <cellStyle name="20% - Accent3" xfId="1337"/>
    <cellStyle name="20% - 强调文字颜色 5 4 4" xfId="1338"/>
    <cellStyle name="强调文字颜色 5 9 3" xfId="1339"/>
    <cellStyle name="差_吴忠市孙家滩项目2011.12.16（马玲）【2009】13号文概算标准 3" xfId="1340"/>
    <cellStyle name="20% - 强调文字颜色 4 4 3 2" xfId="1341"/>
    <cellStyle name="强调文字颜色 2 2 5" xfId="1342"/>
    <cellStyle name="20% - Accent4" xfId="1343"/>
    <cellStyle name="60% - 强调文字颜色 4 12 2" xfId="1344"/>
    <cellStyle name="检查单元格 7 6" xfId="1345"/>
    <cellStyle name="20% - 强调文字颜色 2 10 2" xfId="1346"/>
    <cellStyle name="40% - 强调文字颜色 3 11 2" xfId="1347"/>
    <cellStyle name="好_20100227马莲渠乡左右岸合计（江淑萍）_利通区马波二渠及四支渠断面_2015年小农水新增资金项目永宁县泵站翻建改造工程" xfId="1348"/>
    <cellStyle name="强调文字颜色 1 2 4 2" xfId="1349"/>
    <cellStyle name="20% - 强调文字颜色 5 4 5" xfId="1350"/>
    <cellStyle name="强调文字颜色 2 2 6" xfId="1351"/>
    <cellStyle name="20% - Accent5" xfId="1352"/>
    <cellStyle name="60% - 强调文字颜色 4 12 3" xfId="1353"/>
    <cellStyle name="检查单元格 7 7" xfId="1354"/>
    <cellStyle name="20% - 强调文字颜色 2 10 3" xfId="1355"/>
    <cellStyle name="40% - 强调文字颜色 3 11 3" xfId="1356"/>
    <cellStyle name="强调文字颜色 1 2 4 3" xfId="1357"/>
    <cellStyle name="20% - 强调文字颜色 5 4 6" xfId="1358"/>
    <cellStyle name="检查单元格 7 8" xfId="1359"/>
    <cellStyle name="20% - 强调文字颜色 2 10 4" xfId="1360"/>
    <cellStyle name="40% - 强调文字颜色 3 11 4" xfId="1361"/>
    <cellStyle name="强调文字颜色 2 2 7" xfId="1362"/>
    <cellStyle name="20% - Accent6" xfId="1363"/>
    <cellStyle name="注释 5 2 6 2" xfId="1364"/>
    <cellStyle name="60% - 强调文字颜色 3 12 2" xfId="1365"/>
    <cellStyle name="20% - 强调文字颜色 1 10 2" xfId="1366"/>
    <cellStyle name="40% - 强调文字颜色 2 11 2" xfId="1367"/>
    <cellStyle name="汇总 2 6 3" xfId="1368"/>
    <cellStyle name="20% - 强调文字颜色 2 8 4 2" xfId="1369"/>
    <cellStyle name="40% - 强调文字颜色 6 2 6" xfId="1370"/>
    <cellStyle name="60% - 强调文字颜色 3 12 2 2" xfId="1371"/>
    <cellStyle name="20% - 强调文字颜色 1 10 2 2" xfId="1372"/>
    <cellStyle name="60% - 强调文字颜色 2 6 6" xfId="1373"/>
    <cellStyle name="输出 9 6 3" xfId="1374"/>
    <cellStyle name="40% - 强调文字颜色 2 11 2 2" xfId="1375"/>
    <cellStyle name="汇总 2 6 4" xfId="1376"/>
    <cellStyle name="20% - 强调文字颜色 5 2 2" xfId="1377"/>
    <cellStyle name="40% - 强调文字颜色 6 2 7" xfId="1378"/>
    <cellStyle name="注释 5 2 6 3" xfId="1379"/>
    <cellStyle name="60% - 强调文字颜色 3 12 3" xfId="1380"/>
    <cellStyle name="20% - 强调文字颜色 1 10 3" xfId="1381"/>
    <cellStyle name="40% - 强调文字颜色 2 11 3" xfId="1382"/>
    <cellStyle name="20% - 强调文字颜色 4 9 6" xfId="1383"/>
    <cellStyle name="20% - 强调文字颜色 1 2 8" xfId="1384"/>
    <cellStyle name="20% - 强调文字颜色 3 13" xfId="1385"/>
    <cellStyle name="40% - 强调文字颜色 2 7" xfId="1386"/>
    <cellStyle name="注释 11 8 4" xfId="1387"/>
    <cellStyle name="20% - 强调文字颜色 5 2 2 2" xfId="1388"/>
    <cellStyle name="计算 3 14" xfId="1389"/>
    <cellStyle name="20% - 强调文字颜色 1 10 3 2" xfId="1390"/>
    <cellStyle name="60% - 强调文字颜色 2 7 6" xfId="1391"/>
    <cellStyle name="20% - 强调文字颜色 5 2 4" xfId="1392"/>
    <cellStyle name="强调文字颜色 5 7 3" xfId="1393"/>
    <cellStyle name="好_唐访渡槽工程量方案比选611 4 2" xfId="1394"/>
    <cellStyle name="汇总 7 16" xfId="1395"/>
    <cellStyle name="好_单价_贺兰县兰光村、金鑫村高效节水核2012.9.13" xfId="1396"/>
    <cellStyle name="差_PVC管材_小人饮工程工程量" xfId="1397"/>
    <cellStyle name="40% - 强调文字颜色 5 4 6 2" xfId="1398"/>
    <cellStyle name="40% - 强调文字颜色 2 11 5" xfId="1399"/>
    <cellStyle name="汇总 7 4 3" xfId="1400"/>
    <cellStyle name="20% - 强调文字颜色 1 10 5" xfId="1401"/>
    <cellStyle name="注释 8 13 2" xfId="1402"/>
    <cellStyle name="常规 8 2 2 4" xfId="1403"/>
    <cellStyle name="警告文本 7 4 2" xfId="1404"/>
    <cellStyle name="差_第二次上报129绿化供水0312_2014年小农水工程高效片区概算核2014.6.5" xfId="1405"/>
    <cellStyle name="40% - 强调文字颜色 4 7" xfId="1406"/>
    <cellStyle name="好_吴忠市孙家滩项目2011.12.16（马玲）【2009】13号文概算标准_(陈少先8.6）高效节水灌溉工程" xfId="1407"/>
    <cellStyle name="20% - 强调文字颜色 5 2 4 2" xfId="1408"/>
    <cellStyle name="20% - 强调文字颜色 1 10 5 2" xfId="1409"/>
    <cellStyle name="60% - 强调文字颜色 2 9 6" xfId="1410"/>
    <cellStyle name="好_201203281850 五里坡配套控制价" xfId="1411"/>
    <cellStyle name="标题 4 6 6 2" xfId="1412"/>
    <cellStyle name="20% - 强调文字颜色 5 2 5" xfId="1413"/>
    <cellStyle name="60% - 强调文字颜色 1 8 5 2" xfId="1414"/>
    <cellStyle name="60% - 强调文字颜色 4 10 3" xfId="1415"/>
    <cellStyle name="检查单元格 5 7" xfId="1416"/>
    <cellStyle name="汇总 7 4 4" xfId="1417"/>
    <cellStyle name="20% - 强调文字颜色 1 10 6" xfId="1418"/>
    <cellStyle name="好_小洪沟（新定额）2010.7.10改估算改_2013年平罗小农水工程概算核2013.3.2" xfId="1419"/>
    <cellStyle name="40% - 强调文字颜色 2 12 2" xfId="1420"/>
    <cellStyle name="20% - 强调文字颜色 1 11 2" xfId="1421"/>
    <cellStyle name="注释 5 2 7 2" xfId="1422"/>
    <cellStyle name="汇总 2 7 3" xfId="1423"/>
    <cellStyle name="20% - 强调文字颜色 2 8 5 2" xfId="1424"/>
    <cellStyle name="差_青铜峡市2万亩葡萄滴灌概算" xfId="1425"/>
    <cellStyle name="40% - 强调文字颜色 6 3 6" xfId="1426"/>
    <cellStyle name="40% - 强调文字颜色 2 12 2 2" xfId="1427"/>
    <cellStyle name="40% - 强调文字颜色 1 2 2 4" xfId="1428"/>
    <cellStyle name="60% - 强调文字颜色 3 6 6" xfId="1429"/>
    <cellStyle name="20% - 强调文字颜色 1 11 2 2" xfId="1430"/>
    <cellStyle name="差_Book1_北庙灌水率及渠道流量计算" xfId="1431"/>
    <cellStyle name="汇总 2 7 4" xfId="1432"/>
    <cellStyle name="20% - 强调文字颜色 5 3 2" xfId="1433"/>
    <cellStyle name="40% - 强调文字颜色 6 3 7" xfId="1434"/>
    <cellStyle name="40% - 强调文字颜色 2 12 3" xfId="1435"/>
    <cellStyle name="差_唐访渡槽工程量方案比选611" xfId="1436"/>
    <cellStyle name="20% - 强调文字颜色 1 11 3" xfId="1437"/>
    <cellStyle name="注释 5 2 7 3" xfId="1438"/>
    <cellStyle name="注释 5 2 8" xfId="1439"/>
    <cellStyle name="60% - 强调文字颜色 1 7 2 2" xfId="1440"/>
    <cellStyle name="20% - 强调文字颜色 1 12" xfId="1441"/>
    <cellStyle name="40% - 强调文字颜色 2 13" xfId="1442"/>
    <cellStyle name="差_批复黄羊滩（116）预算定额（最终）2010.9.3" xfId="1443"/>
    <cellStyle name="20% - 强调文字颜色 2 8 6" xfId="1444"/>
    <cellStyle name="好_利通区马波二渠及四支渠断面_（10.17）庄立明2014年中央统筹资金永宁县第一排水沟、永清沟治理及泵站改造工程" xfId="1445"/>
    <cellStyle name="60% - 强调文字颜色 4 6 6" xfId="1446"/>
    <cellStyle name="20% - 强调文字颜色 1 12 2 2" xfId="1447"/>
    <cellStyle name="20% - 强调文字颜色 6 10 5" xfId="1448"/>
    <cellStyle name="注释 7 4" xfId="1449"/>
    <cellStyle name="输入 7 6 4" xfId="1450"/>
    <cellStyle name="差_2014年扁担沟镇土地整理" xfId="1451"/>
    <cellStyle name="强调文字颜色 2 2 2 2" xfId="1452"/>
    <cellStyle name="20% - 强调文字颜色 1 3" xfId="1453"/>
    <cellStyle name="好_策勒县108号文概算实施方案8000亩2011.10_2013年平罗小农水工程概算核2013.3.2" xfId="1454"/>
    <cellStyle name="40% - 强调文字颜色 6 4 6 2" xfId="1455"/>
    <cellStyle name="20% - 强调文字颜色 1 13" xfId="1456"/>
    <cellStyle name="注释 5 2 9" xfId="1457"/>
    <cellStyle name="20% - 强调文字颜色 4 6 5 2" xfId="1458"/>
    <cellStyle name="20% - 强调文字颜色 2 8 7" xfId="1459"/>
    <cellStyle name="20% - 强调文字颜色 6 10 4" xfId="1460"/>
    <cellStyle name="注释 6 2 6 4" xfId="1461"/>
    <cellStyle name="60% - 强调文字颜色 4 6 5" xfId="1462"/>
    <cellStyle name="20% - 强调文字颜色 1 2" xfId="1463"/>
    <cellStyle name="20% - 强调文字颜色 6 10 4 2" xfId="1464"/>
    <cellStyle name="60% - 强调文字颜色 4 6 5 2" xfId="1465"/>
    <cellStyle name="40% - 强调文字颜色 2 2 7" xfId="1466"/>
    <cellStyle name="20% - 强调文字颜色 1 2 2" xfId="1467"/>
    <cellStyle name="40% - 强调文字颜色 5 9 5" xfId="1468"/>
    <cellStyle name="差_2011年基本农田工程招标控制价_2014年小农水工程高效片区概算核2014.6.5" xfId="1469"/>
    <cellStyle name="20% - 强调文字颜色 1 2 2 3" xfId="1470"/>
    <cellStyle name="强调文字颜色 6 8 5 2" xfId="1471"/>
    <cellStyle name="40% - 强调文字颜色 3 10 7" xfId="1472"/>
    <cellStyle name="注释 9 12 4" xfId="1473"/>
    <cellStyle name="20% - 强调文字颜色 6 3 6 2" xfId="1474"/>
    <cellStyle name="20% - 强调文字颜色 1 2 2 4" xfId="1475"/>
    <cellStyle name="标题 2 12 2" xfId="1476"/>
    <cellStyle name="常规 11 5 2" xfId="1477"/>
    <cellStyle name="20% - 强调文字颜色 5 4 7" xfId="1478"/>
    <cellStyle name="40% - 强调文字颜色 3 11 5" xfId="1479"/>
    <cellStyle name="20% - 强调文字颜色 2 10 5" xfId="1480"/>
    <cellStyle name="20% - 强调文字颜色 1 2 3 2" xfId="1481"/>
    <cellStyle name="链接单元格 11" xfId="1482"/>
    <cellStyle name="60% - 强调文字颜色 5 10 2" xfId="1483"/>
    <cellStyle name="40% - 强调文字颜色 5 9 6 2" xfId="1484"/>
    <cellStyle name="差_2011年小农水概算5.4_利水公司二标段报价_吴忠市国家农业科技园区供水工程最终" xfId="1485"/>
    <cellStyle name="强调文字颜色 3 2 2 2 3" xfId="1486"/>
    <cellStyle name="20% - 强调文字颜色 1 2 4" xfId="1487"/>
    <cellStyle name="40% - 强调文字颜色 4 10" xfId="1488"/>
    <cellStyle name="强调文字颜色 1 7 3" xfId="1489"/>
    <cellStyle name="60% - 强调文字颜色 5 11" xfId="1490"/>
    <cellStyle name="40% - 强调文字颜色 5 9 7" xfId="1491"/>
    <cellStyle name="20% - 强调文字颜色 4 9 2" xfId="1492"/>
    <cellStyle name="汇总 3 4 3" xfId="1493"/>
    <cellStyle name="20% - 强调文字颜色 2 9 2 2" xfId="1494"/>
    <cellStyle name="常规 11 6" xfId="1495"/>
    <cellStyle name="20% - 强调文字颜色 5 5 7" xfId="1496"/>
    <cellStyle name="20% - 强调文字颜色 2 11 5" xfId="1497"/>
    <cellStyle name="20% - 强调文字颜色 4 9 2 2" xfId="1498"/>
    <cellStyle name="20% - 强调文字颜色 1 2 4 2" xfId="1499"/>
    <cellStyle name="40% - 强调文字颜色 4 10 2" xfId="1500"/>
    <cellStyle name="强调文字颜色 1 7 3 2" xfId="1501"/>
    <cellStyle name="60% - 强调文字颜色 5 11 2" xfId="1502"/>
    <cellStyle name="40% - 强调文字颜色 4 11" xfId="1503"/>
    <cellStyle name="强调文字颜色 1 7 4" xfId="1504"/>
    <cellStyle name="20% - 强调文字颜色 3 10" xfId="1505"/>
    <cellStyle name="60% - 强调文字颜色 5 12" xfId="1506"/>
    <cellStyle name="标题 4 2 6 2" xfId="1507"/>
    <cellStyle name="20% - 强调文字颜色 1 2 5" xfId="1508"/>
    <cellStyle name="好_中小河流单价_贺兰县兰光村、金鑫村高效节水核2012.9.13_吴忠市国家农业科技园区供水工程最终" xfId="1509"/>
    <cellStyle name="20% - 强调文字颜色 4 9 3" xfId="1510"/>
    <cellStyle name="60% - 强调文字颜色 1 4 5 2" xfId="1511"/>
    <cellStyle name="差 2 3" xfId="1512"/>
    <cellStyle name="20% - 强调文字颜色 5 6 7" xfId="1513"/>
    <cellStyle name="20% - 强调文字颜色 4 9 3 2" xfId="1514"/>
    <cellStyle name="20% - 强调文字颜色 1 2 5 2" xfId="1515"/>
    <cellStyle name="40% - 强调文字颜色 4 11 2" xfId="1516"/>
    <cellStyle name="强调文字颜色 1 7 4 2" xfId="1517"/>
    <cellStyle name="20% - 强调文字颜色 3 10 2" xfId="1518"/>
    <cellStyle name="60% - 强调文字颜色 5 12 2" xfId="1519"/>
    <cellStyle name="20% - 强调文字颜色 4 9 4" xfId="1520"/>
    <cellStyle name="20% - 强调文字颜色 1 2 6" xfId="1521"/>
    <cellStyle name="40% - 强调文字颜色 4 12" xfId="1522"/>
    <cellStyle name="强调文字颜色 1 7 5" xfId="1523"/>
    <cellStyle name="20% - 强调文字颜色 3 11" xfId="1524"/>
    <cellStyle name="60% - 强调文字颜色 5 13" xfId="1525"/>
    <cellStyle name="20% - 强调文字颜色 4 9 5" xfId="1526"/>
    <cellStyle name="差_盐池高效节水概算核2014.1.7" xfId="1527"/>
    <cellStyle name="20% - 强调文字颜色 1 2 7" xfId="1528"/>
    <cellStyle name="40% - 强调文字颜色 4 13" xfId="1529"/>
    <cellStyle name="强调文字颜色 1 7 6" xfId="1530"/>
    <cellStyle name="20% - 强调文字颜色 3 12" xfId="1531"/>
    <cellStyle name="注释 6 2 12" xfId="1532"/>
    <cellStyle name="常规 12 4 2" xfId="1533"/>
    <cellStyle name="20% - 强调文字颜色 6 3 7" xfId="1534"/>
    <cellStyle name="差_永宁县中干沟沟道砌护工程（一期工程）马玲2012.3.19" xfId="1535"/>
    <cellStyle name="20% - 强调文字颜色 1 3 2 2" xfId="1536"/>
    <cellStyle name="差_丁家儿沟工程量表" xfId="1537"/>
    <cellStyle name="强调文字颜色 2 2 2 2 3" xfId="1538"/>
    <cellStyle name="20% - 强调文字颜色 1 3 3" xfId="1539"/>
    <cellStyle name="常规 12 5 2" xfId="1540"/>
    <cellStyle name="20% - 强调文字颜色 6 4 7" xfId="1541"/>
    <cellStyle name="20% - 强调文字颜色 1 3 3 2" xfId="1542"/>
    <cellStyle name="20% - 强调文字颜色 1 3 4" xfId="1543"/>
    <cellStyle name="差_中小河流-桑园沟治理工程预算-桑园沟2010.12.22核_盐池2014年度高效节水灌溉概算核2014.6.27" xfId="1544"/>
    <cellStyle name="差_晒场" xfId="1545"/>
    <cellStyle name="汇总 3 5 3" xfId="1546"/>
    <cellStyle name="20% - 强调文字颜色 2 9 3 2" xfId="1547"/>
    <cellStyle name="常规 12 6" xfId="1548"/>
    <cellStyle name="20% - 强调文字颜色 1 3 5" xfId="1549"/>
    <cellStyle name="注释 5 2 10" xfId="1550"/>
    <cellStyle name="计算 2 4" xfId="1551"/>
    <cellStyle name="60% - 强调文字颜色 1 4 6 2" xfId="1552"/>
    <cellStyle name="差_批复黄羊滩（116）预算定额（最终）2010.9.3_惠农渠永宁县李俊镇新老出水渠取水工程2013-05-14" xfId="1553"/>
    <cellStyle name="20% - 强调文字颜色 6 6 7" xfId="1554"/>
    <cellStyle name="常规 2 3 2 2 3 4" xfId="1555"/>
    <cellStyle name="20% - 强调文字颜色 1 3 5 2" xfId="1556"/>
    <cellStyle name="注释 5 2 10 2" xfId="1557"/>
    <cellStyle name="20% - 强调文字颜色 1 3 6" xfId="1558"/>
    <cellStyle name="注释 5 2 11" xfId="1559"/>
    <cellStyle name="20% - 强调文字颜色 6 7 7" xfId="1560"/>
    <cellStyle name="强调文字颜色 3 10" xfId="1561"/>
    <cellStyle name="常规 2 3 2 2 4 4" xfId="1562"/>
    <cellStyle name="20% - 强调文字颜色 1 3 6 2" xfId="1563"/>
    <cellStyle name="注释 2 3 2 4" xfId="1564"/>
    <cellStyle name="20% - 强调文字颜色 1 3 7" xfId="1565"/>
    <cellStyle name="注释 5 2 12" xfId="1566"/>
    <cellStyle name="差_农业水价综合改革项目概算" xfId="1567"/>
    <cellStyle name="20% - 强调文字颜色 6 10 6" xfId="1568"/>
    <cellStyle name="40% - 强调文字颜色 3 6 2" xfId="1569"/>
    <cellStyle name="60% - 强调文字颜色 4 6 7" xfId="1570"/>
    <cellStyle name="检查单元格 7 3 3" xfId="1571"/>
    <cellStyle name="60% - 强调文字颜色 2 8 5 2" xfId="1572"/>
    <cellStyle name="强调文字颜色 2 2 2 3" xfId="1573"/>
    <cellStyle name="20% - 强调文字颜色 1 4" xfId="1574"/>
    <cellStyle name="20% - 强调文字颜色 1 4 4" xfId="1575"/>
    <cellStyle name="差_黄土梁灌区_11.24盐池高效节水" xfId="1576"/>
    <cellStyle name="强调文字颜色 1 9 3" xfId="1577"/>
    <cellStyle name="汇总 3 6 3" xfId="1578"/>
    <cellStyle name="20% - 强调文字颜色 2 9 4 2" xfId="1579"/>
    <cellStyle name="好_青铜峡鸽子山概算核2014.6.12" xfId="1580"/>
    <cellStyle name="常规 13 6" xfId="1581"/>
    <cellStyle name="20% - 强调文字颜色 6 2 2 2" xfId="1582"/>
    <cellStyle name="20% - 强调文字颜色 1 4 5 2" xfId="1583"/>
    <cellStyle name="常规 13 8" xfId="1584"/>
    <cellStyle name="20% - 强调文字颜色 6 2 3" xfId="1585"/>
    <cellStyle name="20% - 强调文字颜色 1 4 6" xfId="1586"/>
    <cellStyle name="20% - 强调文字颜色 6 2 3 2" xfId="1587"/>
    <cellStyle name="20% - 强调文字颜色 1 4 6 2" xfId="1588"/>
    <cellStyle name="注释 7 6" xfId="1589"/>
    <cellStyle name="计算 10 4 2" xfId="1590"/>
    <cellStyle name="20% - 强调文字颜色 6 10 7" xfId="1591"/>
    <cellStyle name="40% - 强调文字颜色 3 6 3" xfId="1592"/>
    <cellStyle name="差_Book1_1_机电 " xfId="1593"/>
    <cellStyle name="好_小洪沟（新定额）2010.7.10改估算改_2013年度青铜峡小农水概算核2013.3.4" xfId="1594"/>
    <cellStyle name="强调文字颜色 2 2 2 4" xfId="1595"/>
    <cellStyle name="20% - 强调文字颜色 1 5" xfId="1596"/>
    <cellStyle name="差 3 4 2" xfId="1597"/>
    <cellStyle name="60% - 强调文字颜色 3 3" xfId="1598"/>
    <cellStyle name="20% - 强调文字颜色 1 5 2 2" xfId="1599"/>
    <cellStyle name="20% - 强调文字颜色 1 5 3" xfId="1600"/>
    <cellStyle name="20% - 强调文字颜色 1 5 3 2" xfId="1601"/>
    <cellStyle name="60% - 强调文字颜色 4 3" xfId="1602"/>
    <cellStyle name="20% - 强调文字颜色 1 5 4" xfId="1603"/>
    <cellStyle name="汇总 3 7 3" xfId="1604"/>
    <cellStyle name="20% - 强调文字颜色 2 9 5 2" xfId="1605"/>
    <cellStyle name="常规 14 6" xfId="1606"/>
    <cellStyle name="差_Book1_机电 " xfId="1607"/>
    <cellStyle name="20% - 强调文字颜色 1 5 4 2" xfId="1608"/>
    <cellStyle name="60% - 强调文字颜色 5 3" xfId="1609"/>
    <cellStyle name="汇总 4 14 2" xfId="1610"/>
    <cellStyle name="40% - 强调文字颜色 2 2 2 4" xfId="1611"/>
    <cellStyle name="汇总 3 7 4" xfId="1612"/>
    <cellStyle name="20% - 强调文字颜色 6 3 2" xfId="1613"/>
    <cellStyle name="20% - 强调文字颜色 1 5 5" xfId="1614"/>
    <cellStyle name="常规 127" xfId="1615"/>
    <cellStyle name="常规 132" xfId="1616"/>
    <cellStyle name="20% - 强调文字颜色 6 3 2 2" xfId="1617"/>
    <cellStyle name="标题 1 10 5" xfId="1618"/>
    <cellStyle name="20% - 强调文字颜色 1 5 5 2" xfId="1619"/>
    <cellStyle name="60% - 强调文字颜色 6 3" xfId="1620"/>
    <cellStyle name="常规 182" xfId="1621"/>
    <cellStyle name="常规 227" xfId="1622"/>
    <cellStyle name="常规 232" xfId="1623"/>
    <cellStyle name="20% - 强调文字颜色 6 3 3 2" xfId="1624"/>
    <cellStyle name="20% - 强调文字颜色 1 5 6 2" xfId="1625"/>
    <cellStyle name="差_3.30日2010年马莲渠灌域小型农田水利工程_2013年平罗小农水工程概算核2013.3.2" xfId="1626"/>
    <cellStyle name="强调文字颜色 6 8 3" xfId="1627"/>
    <cellStyle name="20% - 强调文字颜色 4 5 2 2" xfId="1628"/>
    <cellStyle name="20% - 强调文字颜色 6 3 4" xfId="1629"/>
    <cellStyle name="20% - 强调文字颜色 1 5 7" xfId="1630"/>
    <cellStyle name="强调文字颜色 2 2 2 5" xfId="1631"/>
    <cellStyle name="20% - 强调文字颜色 1 6" xfId="1632"/>
    <cellStyle name="20% - 强调文字颜色 1 6 3 2" xfId="1633"/>
    <cellStyle name="差_扁担沟扬水站统计表（改）_3.21波浪渠现状及改造表" xfId="1634"/>
    <cellStyle name="汇总 10 6 4" xfId="1635"/>
    <cellStyle name="20% - 强调文字颜色 6 4 3 2" xfId="1636"/>
    <cellStyle name="汇总 2" xfId="1637"/>
    <cellStyle name="20% - 强调文字颜色 1 6 6 2" xfId="1638"/>
    <cellStyle name="差_23-宁夏_贺兰县2万亩概算核2013.3.5" xfId="1639"/>
    <cellStyle name="汇总 10 9 4" xfId="1640"/>
    <cellStyle name="注释 4 2 7 2" xfId="1641"/>
    <cellStyle name="20% - 强调文字颜色 6 6 2 2" xfId="1642"/>
    <cellStyle name="差 12 4" xfId="1643"/>
    <cellStyle name="适中 4 4 2" xfId="1644"/>
    <cellStyle name="20% - 强调文字颜色 1 8 5 2" xfId="1645"/>
    <cellStyle name="40% - 强调文字颜色 3 6 5" xfId="1646"/>
    <cellStyle name="好_西吉县葫芦河治理工程概算表（116号）-核_2012.5.15修改 五里坡配套控制价_孙家滩高效节水概算朱清核（加30万最终批复f）2015.1.8" xfId="1647"/>
    <cellStyle name="20% - 强调文字颜色 5 10 4 2" xfId="1648"/>
    <cellStyle name="20% - 强调文字颜色 1 7" xfId="1649"/>
    <cellStyle name="60% - 强调文字颜色 4 4 2 2" xfId="1650"/>
    <cellStyle name="好 5 5 2" xfId="1651"/>
    <cellStyle name="常规 65 2" xfId="1652"/>
    <cellStyle name="常规 70 2" xfId="1653"/>
    <cellStyle name="差_4.6马波二渠轮灌组划分_2015年小农水新增资金项目永宁县泵站翻建改造工程" xfId="1654"/>
    <cellStyle name="20% - 强调文字颜色 1 7 2 2" xfId="1655"/>
    <cellStyle name="20% - 强调文字颜色 3 11 5" xfId="1656"/>
    <cellStyle name="e鯪9Y_x000b_ 2" xfId="1657"/>
    <cellStyle name="60% - 强调文字颜色 6 11 2" xfId="1658"/>
    <cellStyle name="解释性文本 6 6" xfId="1659"/>
    <cellStyle name="40% - 强调文字颜色 5 10 2" xfId="1660"/>
    <cellStyle name="汇总 11 7 4" xfId="1661"/>
    <cellStyle name="20% - 强调文字颜色 1 7 4 2" xfId="1662"/>
    <cellStyle name="差 3 6" xfId="1663"/>
    <cellStyle name="20% - 强调文字颜色 6 5 3" xfId="1664"/>
    <cellStyle name="标题 4 4 2 2" xfId="1665"/>
    <cellStyle name="差_批复黄羊滩（116）预算定额（最终）2010.9.3_原州区姚磨喷灌概算核2014.1.6_孙家滩高效节水概算朱清核（加30万最终批复f）2015.1.8" xfId="1666"/>
    <cellStyle name="40% - 强调文字颜色 5 2 2 3" xfId="1667"/>
    <cellStyle name="差_黄土梁灌区_2012.5.15修改 五里坡配套控制价_2014年小农水工程高效片区概算核2014.6.5" xfId="1668"/>
    <cellStyle name="强调文字颜色 3 3 4" xfId="1669"/>
    <cellStyle name="计算 6 5" xfId="1670"/>
    <cellStyle name="链接单元格 10 4 3" xfId="1671"/>
    <cellStyle name="40% - 强调文字颜色 4 2 2 2 2" xfId="1672"/>
    <cellStyle name="链接单元格 8 5 3" xfId="1673"/>
    <cellStyle name="汇总 8 7 2" xfId="1674"/>
    <cellStyle name="PSDec" xfId="1675"/>
    <cellStyle name="20% - 强调文字颜色 1 7 6" xfId="1676"/>
    <cellStyle name="40% - 强调文字颜色 5 12" xfId="1677"/>
    <cellStyle name="20% - 强调文字颜色 4 11" xfId="1678"/>
    <cellStyle name="60% - 强调文字颜色 6 13" xfId="1679"/>
    <cellStyle name="20% - 强调文字颜色 6 5 3 2" xfId="1680"/>
    <cellStyle name="解释性文本 8 6" xfId="1681"/>
    <cellStyle name="20% - 强调文字颜色 4 11 2" xfId="1682"/>
    <cellStyle name="40% - 强调文字颜色 5 12 2" xfId="1683"/>
    <cellStyle name="汇总 11 9 4" xfId="1684"/>
    <cellStyle name="20% - 强调文字颜色 1 7 6 2" xfId="1685"/>
    <cellStyle name="差 5 6" xfId="1686"/>
    <cellStyle name="20% - 强调文字颜色 1 8" xfId="1687"/>
    <cellStyle name="20% - 强调文字颜色 1 8 2 2" xfId="1688"/>
    <cellStyle name="e鯪9Y_x000b__2014.6.26永宁县闽宁镇防洪工程" xfId="1689"/>
    <cellStyle name="标题 1 8 2" xfId="1690"/>
    <cellStyle name="20% - 强调文字颜色 1 8 3" xfId="1691"/>
    <cellStyle name="标题 1 9" xfId="1692"/>
    <cellStyle name="注释 2 14" xfId="1693"/>
    <cellStyle name="差_Book1_盐池小农概算核2012.9.12_孙家滩高效节水概算朱清核（加30万最终批复f）2015.1.8" xfId="1694"/>
    <cellStyle name="20% - 强调文字颜色 1 8 3 2" xfId="1695"/>
    <cellStyle name="标题 1 9 2" xfId="1696"/>
    <cellStyle name="好_吴忠市孙家滩项目2011.12.16-批复概算_Book1" xfId="1697"/>
    <cellStyle name="20% - 强调文字颜色 1 8 4" xfId="1698"/>
    <cellStyle name="强调文字颜色 3 13" xfId="1699"/>
    <cellStyle name="20% - 强调文字颜色 1 8 4 2" xfId="1700"/>
    <cellStyle name="注释 4 2 7" xfId="1701"/>
    <cellStyle name="20% - 强调文字颜色 6 6 2" xfId="1702"/>
    <cellStyle name="常规 3 2 2 4" xfId="1703"/>
    <cellStyle name="强调文字颜色 3 4 3" xfId="1704"/>
    <cellStyle name="注释 10 2 2 4" xfId="1705"/>
    <cellStyle name="40% - 强调文字颜色 5 2 3 2" xfId="1706"/>
    <cellStyle name="20% - 强调文字颜色 1 8 5" xfId="1707"/>
    <cellStyle name="差_批复黄羊滩（116）预算定额（最终）2010.9.3_原州区姚磨喷灌概算核2014.1.6" xfId="1708"/>
    <cellStyle name="注释 4 2 8" xfId="1709"/>
    <cellStyle name="20% - 强调文字颜色 6 6 3" xfId="1710"/>
    <cellStyle name="60% - 强调文字颜色 1 6 2 2" xfId="1711"/>
    <cellStyle name="20% - 强调文字颜色 1 8 6" xfId="1712"/>
    <cellStyle name="链接单元格 4 7" xfId="1713"/>
    <cellStyle name="20% - 强调文字颜色 2 2 2 3" xfId="1714"/>
    <cellStyle name="好_3.21波浪渠现状及改造表_2014年小农水工程高效片区概算核2014.6.5" xfId="1715"/>
    <cellStyle name="40% - 强调文字颜色 3 7 5" xfId="1716"/>
    <cellStyle name="20% - 强调文字颜色 5 10 5 2" xfId="1717"/>
    <cellStyle name="20% - 强调文字颜色 2 7" xfId="1718"/>
    <cellStyle name="60% - 强调文字颜色 4 4 3 2" xfId="1719"/>
    <cellStyle name="注释 4 2 8 2" xfId="1720"/>
    <cellStyle name="输出 2 7" xfId="1721"/>
    <cellStyle name="20% - 强调文字颜色 6 6 3 2" xfId="1722"/>
    <cellStyle name="20% - 强调文字颜色 1 8 6 2" xfId="1723"/>
    <cellStyle name="适中 4 6" xfId="1724"/>
    <cellStyle name="20% - 强调文字颜色 4 5 5 2" xfId="1725"/>
    <cellStyle name="注释 4 2 9" xfId="1726"/>
    <cellStyle name="20% - 强调文字颜色 6 6 4" xfId="1727"/>
    <cellStyle name="20% - 强调文字颜色 1 8 7" xfId="1728"/>
    <cellStyle name="20% - 强调文字颜色 6 7 2 2" xfId="1729"/>
    <cellStyle name="差_利水公司二标段报价_2015年小农水新增资金项目永宁县泵站翻建改造工程" xfId="1730"/>
    <cellStyle name="20% - 强调文字颜色 1 9 5 2" xfId="1731"/>
    <cellStyle name="20% - 强调文字颜色 6 7 3" xfId="1732"/>
    <cellStyle name="60% - 强调文字颜色 1 6 3 2" xfId="1733"/>
    <cellStyle name="20% - 强调文字颜色 1 9 6" xfId="1734"/>
    <cellStyle name="20% - 强调文字颜色 6 7 3 2" xfId="1735"/>
    <cellStyle name="强调文字颜色 5 9" xfId="1736"/>
    <cellStyle name="差_吴忠市孙家滩项目2011.12.16（马玲）【2009】13号文概算标准" xfId="1737"/>
    <cellStyle name="适中 5 5 2" xfId="1738"/>
    <cellStyle name="20% - 强调文字颜色 1 9 6 2" xfId="1739"/>
    <cellStyle name="好_PVC管材_喊叫水概算汇总表【批复】" xfId="1740"/>
    <cellStyle name="20% - 强调文字颜色 4 4 3" xfId="1741"/>
    <cellStyle name="40% - 强调文字颜色 3 11" xfId="1742"/>
    <cellStyle name="强调文字颜色 1 2 4" xfId="1743"/>
    <cellStyle name="20% - 强调文字颜色 2 10" xfId="1744"/>
    <cellStyle name="60% - 强调文字颜色 4 12" xfId="1745"/>
    <cellStyle name="20% - 强调文字颜色 5 4 5 2" xfId="1746"/>
    <cellStyle name="差_利通区东塔寺乡白寺滩村优质葡萄高效节水灌溉工程概算_2013年平罗小农水工程概算核2013.3.2_孙家滩高效节水概算朱清核（加30万最终批复f）2015.1.8" xfId="1747"/>
    <cellStyle name="强调文字颜色 5 9 4 2" xfId="1748"/>
    <cellStyle name="20% - 强调文字颜色 2 10 3 2" xfId="1749"/>
    <cellStyle name="强调文字颜色 2 2 6 2" xfId="1750"/>
    <cellStyle name="20% - 强调文字颜色 5 3" xfId="1751"/>
    <cellStyle name="解释性文本 3 2 2" xfId="1752"/>
    <cellStyle name="60% - 强调文字颜色 6 2 5" xfId="1753"/>
    <cellStyle name="20% - 强调文字颜色 5 4 6 2" xfId="1754"/>
    <cellStyle name="差_利通区二支渠工程概算（周工核定）20100914_兴水公司二支渠报价_吴忠市国家农业科技园区供水工程最终" xfId="1755"/>
    <cellStyle name="20% - 强调文字颜色 2 10 4 2" xfId="1756"/>
    <cellStyle name="20% - 强调文字颜色 6 3" xfId="1757"/>
    <cellStyle name="注释 3 2 9 2" xfId="1758"/>
    <cellStyle name="20% - 强调文字颜色 5 6 4 2" xfId="1759"/>
    <cellStyle name="检查单元格 9 6 2" xfId="1760"/>
    <cellStyle name="20% - 强调文字颜色 2 12 2 2" xfId="1761"/>
    <cellStyle name="60% - 强调文字颜色 3 4 4 2" xfId="1762"/>
    <cellStyle name="20% - 强调文字颜色 2 10 6" xfId="1763"/>
    <cellStyle name="20% - 强调文字颜色 2 10 7" xfId="1764"/>
    <cellStyle name="20% - 强调文字颜色 4 4 4" xfId="1765"/>
    <cellStyle name="强调文字颜色 4 9 3" xfId="1766"/>
    <cellStyle name="20% - 强调文字颜色 4 3 3 2" xfId="1767"/>
    <cellStyle name="输入 11 3" xfId="1768"/>
    <cellStyle name="差_立岗镇建筑物统计表_贺兰北庙9-8" xfId="1769"/>
    <cellStyle name="20% - 强调文字颜色 2 11" xfId="1770"/>
    <cellStyle name="差_西吉县葫芦河治理工程概算表（116号）-核_喊叫水概算汇总表【批复】" xfId="1771"/>
    <cellStyle name="60% - 强调文字颜色 4 13" xfId="1772"/>
    <cellStyle name="40% - 强调文字颜色 3 12" xfId="1773"/>
    <cellStyle name="强调文字颜色 1 2 5" xfId="1774"/>
    <cellStyle name="强调文字颜色 4 9 3 2" xfId="1775"/>
    <cellStyle name="好_吴忠市孙家滩项目2011.12.16-批复概算_2013.10.11（最终）吴忠市金积造123纸工业园区速生林" xfId="1776"/>
    <cellStyle name="输入 11 3 2" xfId="1777"/>
    <cellStyle name="20% - 强调文字颜色 5 5 4" xfId="1778"/>
    <cellStyle name="20% - 强调文字颜色 4 4 4 2" xfId="1779"/>
    <cellStyle name="差_Book1_（苏）宁夏中宁红梧山预算概算0407_孙家滩高效节水概算朱清核（加30万最终批复f）2015.1.8" xfId="1780"/>
    <cellStyle name="检查单元格 8 6" xfId="1781"/>
    <cellStyle name="20% - 强调文字颜色 2 11 2" xfId="1782"/>
    <cellStyle name="40% - 强调文字颜色 3 12 2" xfId="1783"/>
    <cellStyle name="强调文字颜色 1 2 5 2" xfId="1784"/>
    <cellStyle name="20% - 强调文字颜色 5 5 5" xfId="1785"/>
    <cellStyle name="差_4.6马波二渠轮灌组划分_（10.17）庄立明2014年中央统筹资金永宁县第一排水沟、永清沟治理及泵站改造工程" xfId="1786"/>
    <cellStyle name="检查单元格 8 7" xfId="1787"/>
    <cellStyle name="20% - 强调文字颜色 2 11 3" xfId="1788"/>
    <cellStyle name="40% - 强调文字颜色 3 12 3" xfId="1789"/>
    <cellStyle name="强调文字颜色 1 2 5 3" xfId="1790"/>
    <cellStyle name="20% - 强调文字颜色 5 5 6" xfId="1791"/>
    <cellStyle name="检查单元格 8 8" xfId="1792"/>
    <cellStyle name="20% - 强调文字颜色 2 11 4" xfId="1793"/>
    <cellStyle name="好_秦家沟水库工程可研估算审核2011.5.12核_永宁闽宁葡萄滴管工程（三期）概算核2014.10.12" xfId="1794"/>
    <cellStyle name="20% - 强调文字颜色 4 4 5" xfId="1795"/>
    <cellStyle name="好_Book1_三三支沟上段总概算" xfId="1796"/>
    <cellStyle name="20% - 强调文字颜色 2 12" xfId="1797"/>
    <cellStyle name="40% - 强调文字颜色 3 13" xfId="1798"/>
    <cellStyle name="强调文字颜色 1 2 6" xfId="1799"/>
    <cellStyle name="差_青铜峡反帝沟概算核2013.11.20朱清核价马微核量 (20130103设计调整20140110申总和马微)(1)" xfId="1800"/>
    <cellStyle name="20% - 强调文字颜色 4 4 5 2" xfId="1801"/>
    <cellStyle name="注释 3 2 9" xfId="1802"/>
    <cellStyle name="输入 10 16" xfId="1803"/>
    <cellStyle name="20% - 强调文字颜色 5 6 4" xfId="1804"/>
    <cellStyle name="检查单元格 9 6" xfId="1805"/>
    <cellStyle name="20% - 强调文字颜色 2 12 2" xfId="1806"/>
    <cellStyle name="好_20100227马莲渠乡左右岸合计（江淑萍）_3.21江淑萍新表_孙家滩高效节水概算朱清核（加30万最终批复f）2015.1.8" xfId="1807"/>
    <cellStyle name="输入 10 17" xfId="1808"/>
    <cellStyle name="20% - 强调文字颜色 5 6 5" xfId="1809"/>
    <cellStyle name="检查单元格 9 7" xfId="1810"/>
    <cellStyle name="20% - 强调文字颜色 2 12 3" xfId="1811"/>
    <cellStyle name="20% - 强调文字颜色 4 4 6" xfId="1812"/>
    <cellStyle name="20% - 强调文字颜色 2 13" xfId="1813"/>
    <cellStyle name="好_黄土梁灌区_小人饮工程工程量" xfId="1814"/>
    <cellStyle name="40% - 强调文字颜色 3 2 7" xfId="1815"/>
    <cellStyle name="20% - 强调文字颜色 2 2 2" xfId="1816"/>
    <cellStyle name="40% - 强调文字颜色 6 9 5" xfId="1817"/>
    <cellStyle name="链接单元格 4 8" xfId="1818"/>
    <cellStyle name="20% - 强调文字颜色 2 2 2 4" xfId="1819"/>
    <cellStyle name="差 8 3 2" xfId="1820"/>
    <cellStyle name="40% - 强调文字颜色 3 7 6" xfId="1821"/>
    <cellStyle name="20% - 强调文字颜色 2 8" xfId="1822"/>
    <cellStyle name="20% - 强调文字颜色 3 6" xfId="1823"/>
    <cellStyle name="链接单元格 5 6" xfId="1824"/>
    <cellStyle name="20% - 强调文字颜色 2 2 3 2" xfId="1825"/>
    <cellStyle name="40% - 强调文字颜色 6 9 6 2" xfId="1826"/>
    <cellStyle name="40% - 强调文字颜色 3 8 4" xfId="1827"/>
    <cellStyle name="20% - 强调文字颜色 2 2 4" xfId="1828"/>
    <cellStyle name="40% - 强调文字颜色 6 9 7" xfId="1829"/>
    <cellStyle name="好_利通区二支渠工程概算（周工核定）20100914_（10.17）庄立明2014年中央统筹资金永宁县第一排水沟、永清沟治理及泵站改造工程" xfId="1830"/>
    <cellStyle name="20% - 强调文字颜色 5 9 2" xfId="1831"/>
    <cellStyle name="百分比 2 2 2 3" xfId="1832"/>
    <cellStyle name="差_小洪沟（新定额）2010.7.10改估算改_2013年平罗小农水工程概算核2013.3.2_孙家滩高效节水概算朱清核（加30万最终批复f）2015.1.8" xfId="1833"/>
    <cellStyle name="链接单元格 6 6" xfId="1834"/>
    <cellStyle name="20% - 强调文字颜色 2 2 4 2" xfId="1835"/>
    <cellStyle name="差_13标预算_孙家滩高效节水概算朱清核（加30万最终批复f）2015.1.8" xfId="1836"/>
    <cellStyle name="40% - 强调文字颜色 3 9 4" xfId="1837"/>
    <cellStyle name="20% - 强调文字颜色 5 9 2 2" xfId="1838"/>
    <cellStyle name="20% - 强调文字颜色 4 6" xfId="1839"/>
    <cellStyle name="标题 4 3 6 2" xfId="1840"/>
    <cellStyle name="20% - 强调文字颜色 2 2 5" xfId="1841"/>
    <cellStyle name="20% - 强调文字颜色 5 9 3" xfId="1842"/>
    <cellStyle name="60% - 强调文字颜色 1 5 5 2" xfId="1843"/>
    <cellStyle name="20% - 强调文字颜色 5 9 3 2" xfId="1844"/>
    <cellStyle name="链接单元格 7 6" xfId="1845"/>
    <cellStyle name="20% - 强调文字颜色 2 2 5 2" xfId="1846"/>
    <cellStyle name="好_西吉县葫芦河治理工程概算表（116号）-核_滨河连接线招标控制价_孙家滩高效节水概算朱清核（加30万最终批复f）2015.1.8" xfId="1847"/>
    <cellStyle name="20% - 强调文字颜色 5 6" xfId="1848"/>
    <cellStyle name="差_利通区2012年小农水重点县概算核2012.9.18_吴忠市国家农业科技园区供水工程最终" xfId="1849"/>
    <cellStyle name="20% - 强调文字颜色 6 6" xfId="1850"/>
    <cellStyle name="40% - 强调文字颜色 5 2 3" xfId="1851"/>
    <cellStyle name="输出 10 8 3" xfId="1852"/>
    <cellStyle name="60% - 强调文字颜色 6 2 8" xfId="1853"/>
    <cellStyle name="20% - 强调文字颜色 5 9 4 2" xfId="1854"/>
    <cellStyle name="链接单元格 8 6" xfId="1855"/>
    <cellStyle name="20% - 强调文字颜色 2 2 6 2" xfId="1856"/>
    <cellStyle name="注释 3 2 2 4" xfId="1857"/>
    <cellStyle name="20% - 强调文字颜色 5 9 5" xfId="1858"/>
    <cellStyle name="20% - 强调文字颜色 2 2 7" xfId="1859"/>
    <cellStyle name="差_（苏）宁夏中宁红梧山预算概算0407" xfId="1860"/>
    <cellStyle name="20% - 强调文字颜色 6 11 5" xfId="1861"/>
    <cellStyle name="60% - 强调文字颜色 4 7 6" xfId="1862"/>
    <cellStyle name="20% - 强调文字颜色 5 4 2 2" xfId="1863"/>
    <cellStyle name="强调文字颜色 2 2 3 2" xfId="1864"/>
    <cellStyle name="20% - 强调文字颜色 2 3" xfId="1865"/>
    <cellStyle name="检查单元格 7 4 2" xfId="1866"/>
    <cellStyle name="差_Book1_1_中石化效益费用计算1008" xfId="1867"/>
    <cellStyle name="20% - 强调文字颜色 2 3 2 2" xfId="1868"/>
    <cellStyle name="40% - 强调文字颜色 4 7 4" xfId="1869"/>
    <cellStyle name="汇总 4 5 2" xfId="1870"/>
    <cellStyle name="60% - 强调文字颜色 2 11" xfId="1871"/>
    <cellStyle name="40% - 强调文字颜色 1 10" xfId="1872"/>
    <cellStyle name="差_估算（可研20130131） 2" xfId="1873"/>
    <cellStyle name="20% - 强调文字颜色 2 3 3" xfId="1874"/>
    <cellStyle name="标题 14 3" xfId="1875"/>
    <cellStyle name="Calculation" xfId="1876"/>
    <cellStyle name="60% - 强调文字颜色 2 11 2" xfId="1877"/>
    <cellStyle name="输出 11 5 3" xfId="1878"/>
    <cellStyle name="40% - 强调文字颜色 1 10 2" xfId="1879"/>
    <cellStyle name="差_估算（可研20130131） 2 2" xfId="1880"/>
    <cellStyle name="好_Book1_渝河下游沟道治理工程概算核2012.6.19" xfId="1881"/>
    <cellStyle name="20% - 强调文字颜色 2 3 3 2" xfId="1882"/>
    <cellStyle name="40% - 强调文字颜色 4 8 4" xfId="1883"/>
    <cellStyle name="汇总 4 5 3" xfId="1884"/>
    <cellStyle name="60% - 强调文字颜色 2 12" xfId="1885"/>
    <cellStyle name="40% - 强调文字颜色 1 11" xfId="1886"/>
    <cellStyle name="差_估算（可研20130131） 3" xfId="1887"/>
    <cellStyle name="20% - 强调文字颜色 2 3 4" xfId="1888"/>
    <cellStyle name="汇总 4 5 4" xfId="1889"/>
    <cellStyle name="60% - 强调文字颜色 2 13" xfId="1890"/>
    <cellStyle name="40% - 强调文字颜色 1 12" xfId="1891"/>
    <cellStyle name="差_估算（可研20130131） 4" xfId="1892"/>
    <cellStyle name="20% - 强调文字颜色 2 3 5" xfId="1893"/>
    <cellStyle name="60% - 强调文字颜色 1 5 6 2" xfId="1894"/>
    <cellStyle name="输出 11 7 3" xfId="1895"/>
    <cellStyle name="40% - 强调文字颜色 1 12 2" xfId="1896"/>
    <cellStyle name="40% - 强调文字颜色 1 3 6" xfId="1897"/>
    <cellStyle name="20% - 强调文字颜色 2 3 5 2" xfId="1898"/>
    <cellStyle name="货币 2" xfId="1899"/>
    <cellStyle name="20% - 强调文字颜色 2 3 6 2" xfId="1900"/>
    <cellStyle name="40% - 强调文字颜色 1 4 6" xfId="1901"/>
    <cellStyle name="20% - 强调文字颜色 2 3 7" xfId="1902"/>
    <cellStyle name="工作内容" xfId="1903"/>
    <cellStyle name="检查单元格 7 4 3" xfId="1904"/>
    <cellStyle name="60% - 强调文字颜色 2 8 6 2" xfId="1905"/>
    <cellStyle name="强调文字颜色 2 2 3 3" xfId="1906"/>
    <cellStyle name="20% - 强调文字颜色 2 4" xfId="1907"/>
    <cellStyle name="20% - 强调文字颜色 2 4 3" xfId="1908"/>
    <cellStyle name="20% - 强调文字颜色 2 4 4" xfId="1909"/>
    <cellStyle name="40% - 强调文字颜色 2 2 6" xfId="1910"/>
    <cellStyle name="20% - 强调文字颜色 2 4 4 2" xfId="1911"/>
    <cellStyle name="40% - 强调文字颜色 5 9 4" xfId="1912"/>
    <cellStyle name="20% - 强调文字颜色 2 4 5" xfId="1913"/>
    <cellStyle name="20% - 强调文字颜色 2 4 6" xfId="1914"/>
    <cellStyle name="40% - 强调文字颜色 2 4 6" xfId="1915"/>
    <cellStyle name="20% - 强调文字颜色 2 4 6 2" xfId="1916"/>
    <cellStyle name="20% - 强调文字颜色 2 4 7" xfId="1917"/>
    <cellStyle name="20% - 强调文字颜色 2 5 2 2" xfId="1918"/>
    <cellStyle name="40% - 强调文字颜色 6 7 4" xfId="1919"/>
    <cellStyle name="20% - 强调文字颜色 2 5 3" xfId="1920"/>
    <cellStyle name="差_利通区二支渠工程概算（周工核定）20100914_兴水公司二支渠报价_2013年平罗小农水工程概算核2013.3.2" xfId="1921"/>
    <cellStyle name="好_以色列贷款预算_贺兰县以色列贷款项目建设内容估算表" xfId="1922"/>
    <cellStyle name="20% - 强调文字颜色 2 5 3 2" xfId="1923"/>
    <cellStyle name="好_13标预算_贺兰县以色列贷款项目建设内容估算表" xfId="1924"/>
    <cellStyle name="40% - 强调文字颜色 6 8 4" xfId="1925"/>
    <cellStyle name="注释 3 4 4" xfId="1926"/>
    <cellStyle name="差_黄土梁灌区_反帝沟上段2012.12.25" xfId="1927"/>
    <cellStyle name="强调文字颜色 4 6 3 2" xfId="1928"/>
    <cellStyle name="好_丁家儿沟工程量表" xfId="1929"/>
    <cellStyle name="20% - 强调文字颜色 2 5 4" xfId="1930"/>
    <cellStyle name="40% - 强调文字颜色 3 2 6" xfId="1931"/>
    <cellStyle name="20% - 强调文字颜色 2 5 4 2" xfId="1932"/>
    <cellStyle name="40% - 强调文字颜色 6 9 4" xfId="1933"/>
    <cellStyle name="汇总 9 14 2" xfId="1934"/>
    <cellStyle name="40% - 强调文字颜色 3 2 2 4" xfId="1935"/>
    <cellStyle name="20% - 强调文字颜色 2 5 5" xfId="1936"/>
    <cellStyle name="40% - 强调文字颜色 3 4 6" xfId="1937"/>
    <cellStyle name="20% - 强调文字颜色 2 5 6 2" xfId="1938"/>
    <cellStyle name="注释 2 2 7 2" xfId="1939"/>
    <cellStyle name="20% - 强调文字颜色 4 6 2 2" xfId="1940"/>
    <cellStyle name="20% - 强调文字颜色 2 5 7" xfId="1941"/>
    <cellStyle name="差_双龙渠概算表2012.9.17（改水洗砂）_Book2" xfId="1942"/>
    <cellStyle name="20% - 强调文字颜色 2 6 3" xfId="1943"/>
    <cellStyle name="60% - 强调文字颜色 1 2 2 2" xfId="1944"/>
    <cellStyle name="20% - 强调文字颜色 2 6 3 2" xfId="1945"/>
    <cellStyle name="60% - 强调文字颜色 1 2 2 2 2" xfId="1946"/>
    <cellStyle name="好_阿克苏地区节水规划估算(内审修改)_吴忠市国家农业科技园区供水工程最终" xfId="1947"/>
    <cellStyle name="20% - 强调文字颜色 2 6 4" xfId="1948"/>
    <cellStyle name="60% - 强调文字颜色 1 2 2 3" xfId="1949"/>
    <cellStyle name="40% - 强调文字颜色 4 2 6" xfId="1950"/>
    <cellStyle name="20% - 强调文字颜色 2 6 4 2" xfId="1951"/>
    <cellStyle name="20% - 强调文字颜色 2 6 5" xfId="1952"/>
    <cellStyle name="60% - 强调文字颜色 1 2 2 4" xfId="1953"/>
    <cellStyle name="差_2011年基本农田工程招标控制价_2013年平罗小农水工程概算核2013.3.2" xfId="1954"/>
    <cellStyle name="差_9.15二支渠工程(核实后概算)_2015年小农水新增资金项目永宁县泵站翻建改造工程" xfId="1955"/>
    <cellStyle name="20% - 强调文字颜色 2 6 6" xfId="1956"/>
    <cellStyle name="40% - 强调文字颜色 4 4 6" xfId="1957"/>
    <cellStyle name="20% - 强调文字颜色 2 6 6 2" xfId="1958"/>
    <cellStyle name="注释 2 2 8 2" xfId="1959"/>
    <cellStyle name="20% - 强调文字颜色 4 6 3 2" xfId="1960"/>
    <cellStyle name="20% - 强调文字颜色 2 6 7" xfId="1961"/>
    <cellStyle name="20% - 强调文字颜色 4 9" xfId="1962"/>
    <cellStyle name="20% - 强调文字颜色 2 7 2 2" xfId="1963"/>
    <cellStyle name="差_西吉县葫芦河治理工程概算表（116号）-核 3" xfId="1964"/>
    <cellStyle name="40% - 强调文字颜色 3 9 7" xfId="1965"/>
    <cellStyle name="20% - 强调文字颜色 2 9 2" xfId="1966"/>
    <cellStyle name="20% - 强调文字颜色 2 7 3" xfId="1967"/>
    <cellStyle name="60% - 强调文字颜色 1 2 3 2" xfId="1968"/>
    <cellStyle name="好_兴水公司二支渠报价_（10.17）庄立明2014年中央统筹资金永宁县第一排水沟、永清沟治理及泵站改造工程" xfId="1969"/>
    <cellStyle name="20% - 强调文字颜色 2 7 4" xfId="1970"/>
    <cellStyle name="40% - 强调文字颜色 5 3 6" xfId="1971"/>
    <cellStyle name="20% - 强调文字颜色 2 7 5 2" xfId="1972"/>
    <cellStyle name="20% - 强调文字颜色 2 7 6 2" xfId="1973"/>
    <cellStyle name="好_唐访渡槽工程量方案比选611 4" xfId="1974"/>
    <cellStyle name="40% - 强调文字颜色 5 4 6" xfId="1975"/>
    <cellStyle name="注释 2 2 9 2" xfId="1976"/>
    <cellStyle name="20% - 强调文字颜色 4 6 4 2" xfId="1977"/>
    <cellStyle name="20% - 强调文字颜色 2 7 7" xfId="1978"/>
    <cellStyle name="40% - 强调文字颜色 3 7 6 2" xfId="1979"/>
    <cellStyle name="好_单价_宁夏中宁县出口枸杞生产示范基地节水滴灌项目" xfId="1980"/>
    <cellStyle name="注释 5 2 4" xfId="1981"/>
    <cellStyle name="60% - 强调文字颜色 3 10" xfId="1982"/>
    <cellStyle name="20% - 强调文字颜色 3 9" xfId="1983"/>
    <cellStyle name="差_单价_2012.5.15修改 五里坡配套控制价_2014年小农水工程高效片区概算核2014.6.5" xfId="1984"/>
    <cellStyle name="差_国土新定额 吴忠高闸（1） 2013.5.8" xfId="1985"/>
    <cellStyle name="40% - 强调文字颜色 3 8 7" xfId="1986"/>
    <cellStyle name="20% - 强调文字颜色 2 8 2" xfId="1987"/>
    <cellStyle name="20% - 强调文字颜色 2 8 3" xfId="1988"/>
    <cellStyle name="60% - 强调文字颜色 1 2 4 2" xfId="1989"/>
    <cellStyle name="汇总 2 5 3" xfId="1990"/>
    <cellStyle name="20% - 强调文字颜色 2 8 3 2" xfId="1991"/>
    <cellStyle name="20% - 强调文字颜色 2 9 3" xfId="1992"/>
    <cellStyle name="60% - 强调文字颜色 1 2 5 2" xfId="1993"/>
    <cellStyle name="警告文本 3 5" xfId="1994"/>
    <cellStyle name="差_秦家沟水库工程可研估算审核2011.5.12核_小人饮工程工程量" xfId="1995"/>
    <cellStyle name="20% - 强调文字颜色 2 9 4" xfId="1996"/>
    <cellStyle name="Accent6 - 20%" xfId="1997"/>
    <cellStyle name="警告文本 3 6" xfId="1998"/>
    <cellStyle name="汇总 6 2 2" xfId="1999"/>
    <cellStyle name="常规 10 2 3 2" xfId="2000"/>
    <cellStyle name="20% - 强调文字颜色 2 9 5" xfId="2001"/>
    <cellStyle name="20% - 强调文字颜色 2 9 6" xfId="2002"/>
    <cellStyle name="20% - 强调文字颜色 4 6 6 2" xfId="2003"/>
    <cellStyle name="20% - 强调文字颜色 2 9 7" xfId="2004"/>
    <cellStyle name="强调文字颜色 6 10 2" xfId="2005"/>
    <cellStyle name="40% - 强调文字颜色 2 6 3" xfId="2006"/>
    <cellStyle name="20% - 强调文字颜色 3 10 3 2" xfId="2007"/>
    <cellStyle name="40% - 强调文字颜色 4 11 4" xfId="2008"/>
    <cellStyle name="20% - 强调文字颜色 3 10 4" xfId="2009"/>
    <cellStyle name="强调文字颜色 6 11" xfId="2010"/>
    <cellStyle name="60% - 强调文字颜色 3 9 4 2" xfId="2011"/>
    <cellStyle name="20% - 强调文字颜色 3 10 6" xfId="2012"/>
    <cellStyle name="好_利通区马波二渠及四支渠断面_2014年小农水工程高效片区概算核2014.6.5" xfId="2013"/>
    <cellStyle name="强调文字颜色 6 13" xfId="2014"/>
    <cellStyle name="强调文字颜色 6 13 2" xfId="2015"/>
    <cellStyle name="40% - 强调文字颜色 2 9 3" xfId="2016"/>
    <cellStyle name="标题 2 4" xfId="2017"/>
    <cellStyle name="20% - 强调文字颜色 3 10 6 2" xfId="2018"/>
    <cellStyle name="差_2011年基本农田工程招标控制价_孙家滩高效节水概算朱清核（加30万最终批复f）2015.1.8" xfId="2019"/>
    <cellStyle name="20% - 强调文字颜色 3 10 7" xfId="2020"/>
    <cellStyle name="40% - 强调文字颜色 4 12 2 2" xfId="2021"/>
    <cellStyle name="40% - 强调文字颜色 3 5 3" xfId="2022"/>
    <cellStyle name="20% - 强调文字颜色 3 11 2 2" xfId="2023"/>
    <cellStyle name="40% - 强调文字颜色 4 12 3" xfId="2024"/>
    <cellStyle name="强调文字颜色 1 7 5 3" xfId="2025"/>
    <cellStyle name="20% - 强调文字颜色 3 11 3" xfId="2026"/>
    <cellStyle name="20% - 强调文字颜色 3 11 4" xfId="2027"/>
    <cellStyle name="差 4 3" xfId="2028"/>
    <cellStyle name="20% - 强调文字颜色 5 8 7" xfId="2029"/>
    <cellStyle name="20% - 强调文字颜色 4 9 5 2" xfId="2030"/>
    <cellStyle name="强调文字颜色 1 7 6 2" xfId="2031"/>
    <cellStyle name="好_批复黄羊滩（116）预算定额（最终）2010.9.3_Sheet1" xfId="2032"/>
    <cellStyle name="20% - 强调文字颜色 3 12 2" xfId="2033"/>
    <cellStyle name="40% - 强调文字颜色 4 5 3" xfId="2034"/>
    <cellStyle name="20% - 强调文字颜色 3 12 2 2" xfId="2035"/>
    <cellStyle name="60% - 强调文字颜色 1 10 4" xfId="2036"/>
    <cellStyle name="20% - 强调文字颜色 3 12 3" xfId="2037"/>
    <cellStyle name="计算 11 4" xfId="2038"/>
    <cellStyle name="差 2 2 2 2" xfId="2039"/>
    <cellStyle name="计算 5 14" xfId="2040"/>
    <cellStyle name="20% - 强调文字颜色 3 2" xfId="2041"/>
    <cellStyle name="计算 5 14 2" xfId="2042"/>
    <cellStyle name="40% - 强调文字颜色 4 2 7" xfId="2043"/>
    <cellStyle name="20% - 强调文字颜色 3 2 2" xfId="2044"/>
    <cellStyle name="20% - 强调文字颜色 3 2 2 2" xfId="2045"/>
    <cellStyle name="20% - 强调文字颜色 3 2 2 2 2" xfId="2046"/>
    <cellStyle name="强调文字颜色 3 5 7" xfId="2047"/>
    <cellStyle name="20% - 强调文字颜色 6 7 6" xfId="2048"/>
    <cellStyle name="20% - 强调文字颜色 3 2 2 3" xfId="2049"/>
    <cellStyle name="好_西吉县葫芦河治理工程概算表（116号）-核_盐池2014年度高效节水灌溉概算核2014.6.27" xfId="2050"/>
    <cellStyle name="60% - 强调文字颜色 3 2 2" xfId="2051"/>
    <cellStyle name="计算 7 10" xfId="2052"/>
    <cellStyle name="20% - 强调文字颜色 3 2 2 4" xfId="2053"/>
    <cellStyle name="20% - 强调文字颜色 3 2 3" xfId="2054"/>
    <cellStyle name="40% - 强调文字颜色 4 2 8" xfId="2055"/>
    <cellStyle name="计算 5 14 3" xfId="2056"/>
    <cellStyle name="20% - 强调文字颜色 3 2 3 2" xfId="2057"/>
    <cellStyle name="20% - 强调文字颜色 3 2 4 2" xfId="2058"/>
    <cellStyle name="输入 5 12" xfId="2059"/>
    <cellStyle name="差_2010年马莲渠灌域小型农田水利工程_孙家滩高效节水概算朱清核（加30万最终批复f）2015.1.8" xfId="2060"/>
    <cellStyle name="20% - 强调文字颜色 6 9 2 2" xfId="2061"/>
    <cellStyle name="好_批复黄羊滩（116）预算定额（最终）2010.9.3_孙家滩高效节水概算朱清核（加30万最终批复f）2015.1.8" xfId="2062"/>
    <cellStyle name="60% - 强调文字颜色 1 6 5 2" xfId="2063"/>
    <cellStyle name="20% - 强调文字颜色 6 9 3" xfId="2064"/>
    <cellStyle name="20% - 强调文字颜色 3 2 5" xfId="2065"/>
    <cellStyle name="标题 4 4 6 2" xfId="2066"/>
    <cellStyle name="汇总 2 13 3" xfId="2067"/>
    <cellStyle name="输出 6 11 2" xfId="2068"/>
    <cellStyle name="20% - 强调文字颜色 3 2 5 2" xfId="2069"/>
    <cellStyle name="差_概算表12" xfId="2070"/>
    <cellStyle name="适中 7 5 2" xfId="2071"/>
    <cellStyle name="好_利通区二支渠工程概算（周工核定）20100914_兴水公司二支渠报价_2014年小农水工程高效片区概算核2014.6.5" xfId="2072"/>
    <cellStyle name="20% - 强调文字颜色 6 9 3 2" xfId="2073"/>
    <cellStyle name="20% - 强调文字颜色 3 2 6" xfId="2074"/>
    <cellStyle name="汇总 2 13 4" xfId="2075"/>
    <cellStyle name="输出 6 11 3" xfId="2076"/>
    <cellStyle name="20% - 强调文字颜色 6 9 4" xfId="2077"/>
    <cellStyle name="20% - 强调文字颜色 3 2 7" xfId="2078"/>
    <cellStyle name="20% - 强调文字颜色 6 9 5" xfId="2079"/>
    <cellStyle name="20% - 强调文字颜色 6 9 6" xfId="2080"/>
    <cellStyle name="60% - 强调文字颜色 3 2 2 2" xfId="2081"/>
    <cellStyle name="适中 7 8" xfId="2082"/>
    <cellStyle name="计算 7 10 2" xfId="2083"/>
    <cellStyle name="强调文字颜色 4 10 2 2" xfId="2084"/>
    <cellStyle name="20% - 强调文字颜色 3 2 8" xfId="2085"/>
    <cellStyle name="20% - 强调文字颜色 3 3" xfId="2086"/>
    <cellStyle name="强调文字颜色 2 2 4 2" xfId="2087"/>
    <cellStyle name="计算 5 15" xfId="2088"/>
    <cellStyle name="20% - 强调文字颜色 5 4 3 2" xfId="2089"/>
    <cellStyle name="标题 17" xfId="2090"/>
    <cellStyle name="好_五里坡2014年度小农水概算核2014.6.8_孙家滩高效节水概算朱清核（加30万最终批复f）2015.1.8" xfId="2091"/>
    <cellStyle name="常规 31 5 2" xfId="2092"/>
    <cellStyle name="常规 26 5 2" xfId="2093"/>
    <cellStyle name="40% - 强调文字颜色 6 2" xfId="2094"/>
    <cellStyle name="适中 8 2 2" xfId="2095"/>
    <cellStyle name="好 3 3" xfId="2096"/>
    <cellStyle name="20% - 强调文字颜色 4 10 5" xfId="2097"/>
    <cellStyle name="20% - 强调文字颜色 3 3 2 2" xfId="2098"/>
    <cellStyle name="40% - 强调文字颜色 5 11 5" xfId="2099"/>
    <cellStyle name="20% - 强调文字颜色 5 10 2" xfId="2100"/>
    <cellStyle name="40% - 强调文字颜色 6 11 2" xfId="2101"/>
    <cellStyle name="40% - Accent1" xfId="2102"/>
    <cellStyle name="差_4.6马波二渠轮灌组划分_孙家滩高效节水概算朱清核（加30万最终批复f）2015.1.8" xfId="2103"/>
    <cellStyle name="20% - 强调文字颜色 4 2 2 2 2" xfId="2104"/>
    <cellStyle name="强调文字颜色 3 8 3 2" xfId="2105"/>
    <cellStyle name="20% - 强调文字颜色 3 3 4 2" xfId="2106"/>
    <cellStyle name="20% - 强调文字颜色 5 12 2" xfId="2107"/>
    <cellStyle name="20% - 强调文字颜色 3 3 6 2" xfId="2108"/>
    <cellStyle name="常规 23 2 4" xfId="2109"/>
    <cellStyle name="常规 18 2 4" xfId="2110"/>
    <cellStyle name="20% - 强调文字颜色 5 13" xfId="2111"/>
    <cellStyle name="好_Book1_渝河下游沟道治理工程概算核2012.6.19_（10.17）庄立明2014年中央统筹资金永宁县第一排水沟、永清沟治理及泵站改造工程" xfId="2112"/>
    <cellStyle name="汇总 3 12 2" xfId="2113"/>
    <cellStyle name="计算 6 13 4" xfId="2114"/>
    <cellStyle name="40% - 强调文字颜色 5 7 5 2" xfId="2115"/>
    <cellStyle name="注释 10 13 3" xfId="2116"/>
    <cellStyle name="常规 2 3 2 2 7 2" xfId="2117"/>
    <cellStyle name="常规 12 2 3_2010年马莲渠灌域小型农田水利工程" xfId="2118"/>
    <cellStyle name="20% - 强调文字颜色 3 3 7" xfId="2119"/>
    <cellStyle name="20% - 强调文字颜色 3 4" xfId="2120"/>
    <cellStyle name="强调文字颜色 2 2 4 3" xfId="2121"/>
    <cellStyle name="计算 5 16" xfId="2122"/>
    <cellStyle name="常规 3 2 7" xfId="2123"/>
    <cellStyle name="检查单元格 7 5 3" xfId="2124"/>
    <cellStyle name="注释 10 2 7" xfId="2125"/>
    <cellStyle name="40% - 强调文字颜色 1 8 2 2" xfId="2126"/>
    <cellStyle name="20% - 强调文字颜色 3 4 2 2" xfId="2127"/>
    <cellStyle name="20% - 强调文字颜色 3 4 3" xfId="2128"/>
    <cellStyle name="20% - 强调文字颜色 3 4 3 2" xfId="2129"/>
    <cellStyle name="20% - 强调文字颜色 4 2 3 2" xfId="2130"/>
    <cellStyle name="强调文字颜色 3 9 3" xfId="2131"/>
    <cellStyle name="20% - 强调文字颜色 3 4 4" xfId="2132"/>
    <cellStyle name="汇总 2 15 2" xfId="2133"/>
    <cellStyle name="强调文字颜色 4 7 2 2" xfId="2134"/>
    <cellStyle name="60% - 强调文字颜色 1 8" xfId="2135"/>
    <cellStyle name="20% - 强调文字颜色 3 4 4 2" xfId="2136"/>
    <cellStyle name="60% - 强调文字颜色 2 8" xfId="2137"/>
    <cellStyle name="20% - 强调文字颜色 3 4 5 2" xfId="2138"/>
    <cellStyle name="20% - 强调文字颜色 3 4 6" xfId="2139"/>
    <cellStyle name="部门" xfId="2140"/>
    <cellStyle name="20% - 强调文字颜色 3 4 6 2" xfId="2141"/>
    <cellStyle name="常规 24 2 4" xfId="2142"/>
    <cellStyle name="常规 19 2 4" xfId="2143"/>
    <cellStyle name="20% - 强调文字颜色 3 4 7" xfId="2144"/>
    <cellStyle name="20% - 强调文字颜色 3 5" xfId="2145"/>
    <cellStyle name="差 3 6 2" xfId="2146"/>
    <cellStyle name="计算 5 17" xfId="2147"/>
    <cellStyle name="40% - 强调文字颜色 5 10 2 2" xfId="2148"/>
    <cellStyle name="注释 10 2 8" xfId="2149"/>
    <cellStyle name="解释性文本 6 6 2" xfId="2150"/>
    <cellStyle name="常规 3 2 8" xfId="2151"/>
    <cellStyle name="60% - 强调文字颜色 6 11 2 2" xfId="2152"/>
    <cellStyle name="注释 10 2 8 2" xfId="2153"/>
    <cellStyle name="差_扁担沟扬水站统计表（改）_管材招标控制价" xfId="2154"/>
    <cellStyle name="输入 2 14 4" xfId="2155"/>
    <cellStyle name="20% - 强调文字颜色 3 5 2" xfId="2156"/>
    <cellStyle name="40% - 强调文字颜色 4 5 7" xfId="2157"/>
    <cellStyle name="好_中小河流-桑园沟治理工程预算-桑园沟2010.12.22核_贺兰县兰光村、金鑫村高效节水核2012.9.13_吴忠市国家农业科技园区供水工程最终" xfId="2158"/>
    <cellStyle name="20% - 强调文字颜色 3 5 2 2" xfId="2159"/>
    <cellStyle name="差_9.15二支渠工程(核实后概算)_清水沟投标报价_孙家滩高效节水概算朱清核（加30万最终批复f）2015.1.8" xfId="2160"/>
    <cellStyle name="20% - 强调文字颜色 3 5 3 2" xfId="2161"/>
    <cellStyle name="40% - 强调文字颜色 4 2 2 4" xfId="2162"/>
    <cellStyle name="检查单元格 11 2 2" xfId="2163"/>
    <cellStyle name="20% - 强调文字颜色 3 5 4 2" xfId="2164"/>
    <cellStyle name="计算 6 10" xfId="2165"/>
    <cellStyle name="20% - 强调文字颜色 3 5 5" xfId="2166"/>
    <cellStyle name="20% - 强调文字颜色 3 5 6" xfId="2167"/>
    <cellStyle name="好_渝河下游沟道治理工程概算核2012.6.19_（10.17）庄立明2014年中央统筹资金永宁县第一排水沟、永清沟治理及泵站改造工程" xfId="2168"/>
    <cellStyle name="20% - 强调文字颜色 3 5 6 2" xfId="2169"/>
    <cellStyle name="常规 30 2 4" xfId="2170"/>
    <cellStyle name="常规 25 2 4" xfId="2171"/>
    <cellStyle name="20% - 强调文字颜色 3 6 2" xfId="2172"/>
    <cellStyle name="40% - 强调文字颜色 4 6 7" xfId="2173"/>
    <cellStyle name="60% - 强调文字颜色 1 3 2 2" xfId="2174"/>
    <cellStyle name="20% - 强调文字颜色 3 6 3" xfId="2175"/>
    <cellStyle name="20% - 强调文字颜色 4 2 5 2" xfId="2176"/>
    <cellStyle name="20% - 强调文字颜色 3 6 4" xfId="2177"/>
    <cellStyle name="好_西吉县葫芦河治理工程概算表（116号）-核_中宁红柳沟概算最终2013.4.17" xfId="2178"/>
    <cellStyle name="20% - 强调文字颜色 3 6 4 2" xfId="2179"/>
    <cellStyle name="40% - 强调文字颜色 1 4" xfId="2180"/>
    <cellStyle name="常规 9 3" xfId="2181"/>
    <cellStyle name="20% - 强调文字颜色 3 6 5" xfId="2182"/>
    <cellStyle name="20% - 强调文字颜色 3 6 5 2" xfId="2183"/>
    <cellStyle name="好_农垦局2011年农发土地项目计划投资明细表(打印)" xfId="2184"/>
    <cellStyle name="40% - 强调文字颜色 2 4" xfId="2185"/>
    <cellStyle name="20% - 强调文字颜色 3 6 6" xfId="2186"/>
    <cellStyle name="差_2010年马莲渠灌域小型农田水利工程_2013年平罗小农水工程概算核2013.3.2_孙家滩高效节水概算朱清核（加30万最终批复f）2015.1.8" xfId="2187"/>
    <cellStyle name="输入 7 13 3" xfId="2188"/>
    <cellStyle name="40% - 强调文字颜色 3 4" xfId="2189"/>
    <cellStyle name="常规 31 2 4" xfId="2190"/>
    <cellStyle name="常规 26 2 4" xfId="2191"/>
    <cellStyle name="好_利通区东塔寺乡白寺滩村优质葡萄高效节水灌溉工程概算_利水公司二标段报价" xfId="2192"/>
    <cellStyle name="20% - 强调文字颜色 3 6 6 2" xfId="2193"/>
    <cellStyle name="20% - 强调文字颜色 5 10 6 2" xfId="2194"/>
    <cellStyle name="40% - 强调文字颜色 3 8 5" xfId="2195"/>
    <cellStyle name="60% - 强调文字颜色 4 4 4 2" xfId="2196"/>
    <cellStyle name="20% - 强调文字颜色 3 7" xfId="2197"/>
    <cellStyle name="20% - 强调文字颜色 3 7 2" xfId="2198"/>
    <cellStyle name="40% - 强调文字颜色 4 7 7" xfId="2199"/>
    <cellStyle name="差_双龙渠概算表2012.9.17（改水洗砂） 3" xfId="2200"/>
    <cellStyle name="20% - 强调文字颜色 3 7 2 2" xfId="2201"/>
    <cellStyle name="60% - 强调文字颜色 1 3 3 2" xfId="2202"/>
    <cellStyle name="20% - 强调文字颜色 3 7 3" xfId="2203"/>
    <cellStyle name="20% - 强调文字颜色 3 7 3 2" xfId="2204"/>
    <cellStyle name="注释 5 2 2 4" xfId="2205"/>
    <cellStyle name="20% - 强调文字颜色 4 2 6 2" xfId="2206"/>
    <cellStyle name="20% - 强调文字颜色 3 7 4" xfId="2207"/>
    <cellStyle name="20% - 强调文字颜色 3 7 5 2" xfId="2208"/>
    <cellStyle name="差_2010年马莲渠灌域小型农田水利工程_2014年小农水工程高效片区概算核2014.6.5" xfId="2209"/>
    <cellStyle name="好_（2020.3.31）隆德县（互联网+农村供水）工程可研估算（总表、自动化、信息化） - 副本" xfId="2210"/>
    <cellStyle name="20% - 强调文字颜色 3 7 6" xfId="2211"/>
    <cellStyle name="常规 32 2 4" xfId="2212"/>
    <cellStyle name="常规 27 2 4" xfId="2213"/>
    <cellStyle name="差_2012.10.7利通区2012年小农水项目工程量清单_孙家滩高效节水概算朱清核（加30万最终批复f）2015.1.8" xfId="2214"/>
    <cellStyle name="好_李庄饮水工程概算核2012.5.16_吴忠市国家农业科技园区供水工程最终" xfId="2215"/>
    <cellStyle name="20% - 强调文字颜色 3 7 6 2" xfId="2216"/>
    <cellStyle name="20% - 强调文字颜色 4 7 4 2" xfId="2217"/>
    <cellStyle name="20% - 强调文字颜色 3 7 7" xfId="2218"/>
    <cellStyle name="40% - 强调文字颜色 3 8 6 2" xfId="2219"/>
    <cellStyle name="差_小洪沟（新定额）2010.7.10改估算改_永宁闽宁葡萄滴管工程（三期）概算核2014.10.12" xfId="2220"/>
    <cellStyle name="60% - 强调文字颜色 2 11 5" xfId="2221"/>
    <cellStyle name="汇总 2 3 3" xfId="2222"/>
    <cellStyle name="40% - 强调文字颜色 1 10 5" xfId="2223"/>
    <cellStyle name="差_概算表4.19" xfId="2224"/>
    <cellStyle name="注释 5 2 3 2" xfId="2225"/>
    <cellStyle name="20% - 强调文字颜色 3 8 2" xfId="2226"/>
    <cellStyle name="40% - 强调文字颜色 4 8 7" xfId="2227"/>
    <cellStyle name="40% - 强调文字颜色 1 10 5 2" xfId="2228"/>
    <cellStyle name="汇总 10 11 3" xfId="2229"/>
    <cellStyle name="20% - 强调文字颜色 5 10 5" xfId="2230"/>
    <cellStyle name="Normal - Style1" xfId="2231"/>
    <cellStyle name="40% - 强调文字颜色 6 11 5" xfId="2232"/>
    <cellStyle name="40% - Accent4" xfId="2233"/>
    <cellStyle name="输入 2 6 4" xfId="2234"/>
    <cellStyle name="好_20100227马莲渠乡左右岸合计（江淑萍）_利通区马波二渠及四支渠断面_2013年平罗小农水工程概算核2013.3.2_孙家滩高效节水概算朱清核（加30万最终批复f）2015.1.8" xfId="2235"/>
    <cellStyle name="20% - 强调文字颜色 3 8 2 2" xfId="2236"/>
    <cellStyle name="汇总 2 3 4" xfId="2237"/>
    <cellStyle name="40% - 强调文字颜色 1 10 6" xfId="2238"/>
    <cellStyle name="60% - 强调文字颜色 1 3 4 2" xfId="2239"/>
    <cellStyle name="20% - 强调文字颜色 3 8 3" xfId="2240"/>
    <cellStyle name="40% - 强调文字颜色 1 10 6 2" xfId="2241"/>
    <cellStyle name="汇总 10 12 3" xfId="2242"/>
    <cellStyle name="20% - 强调文字颜色 5 11 5" xfId="2243"/>
    <cellStyle name="输入 2 7 4" xfId="2244"/>
    <cellStyle name="20% - 强调文字颜色 3 8 3 2" xfId="2245"/>
    <cellStyle name="注释 6 2 6" xfId="2246"/>
    <cellStyle name="20% - 强调文字颜色 6 10" xfId="2247"/>
    <cellStyle name="常规 121" xfId="2248"/>
    <cellStyle name="常规 116" xfId="2249"/>
    <cellStyle name="强调文字颜色 1 10 3 2" xfId="2250"/>
    <cellStyle name="40% - 强调文字颜色 1 10 7" xfId="2251"/>
    <cellStyle name="20% - 强调文字颜色 3 8 4" xfId="2252"/>
    <cellStyle name="60% - 强调文字颜色 4 6 3" xfId="2253"/>
    <cellStyle name="检查单元格 2 5 2" xfId="2254"/>
    <cellStyle name="注释 6 2 6 2" xfId="2255"/>
    <cellStyle name="好 7 6" xfId="2256"/>
    <cellStyle name="20% - 强调文字颜色 6 10 2" xfId="2257"/>
    <cellStyle name="好_23-宁夏" xfId="2258"/>
    <cellStyle name="差_复件 4月15日2010年马莲渠灌域小型农田水利工程概算11_2014年小农水工程高效片区概算核2014.6.5" xfId="2259"/>
    <cellStyle name="输入 2 8 4" xfId="2260"/>
    <cellStyle name="20% - 强调文字颜色 3 8 4 2" xfId="2261"/>
    <cellStyle name="40% - 强调文字颜色 5 4 3 2" xfId="2262"/>
    <cellStyle name="强调文字颜色 5 4 3" xfId="2263"/>
    <cellStyle name="常规 3 4 2 4" xfId="2264"/>
    <cellStyle name="注释 6 2 7" xfId="2265"/>
    <cellStyle name="20% - 强调文字颜色 6 11" xfId="2266"/>
    <cellStyle name="常规 122" xfId="2267"/>
    <cellStyle name="常规 117" xfId="2268"/>
    <cellStyle name="强调文字颜色 1 10 3 3" xfId="2269"/>
    <cellStyle name="20% - 强调文字颜色 3 8 5" xfId="2270"/>
    <cellStyle name="60% - 强调文字颜色 1 8 2 2" xfId="2271"/>
    <cellStyle name="注释 6 2 8" xfId="2272"/>
    <cellStyle name="20% - 强调文字颜色 6 12" xfId="2273"/>
    <cellStyle name="常规 123" xfId="2274"/>
    <cellStyle name="常规 118" xfId="2275"/>
    <cellStyle name="20% - 强调文字颜色 3 8 6" xfId="2276"/>
    <cellStyle name="常规 2 3 2 2 5_20110920吴忠市利通区秦渠两侧绿化带整地项目控制价工程" xfId="2277"/>
    <cellStyle name="60% - 强调文字颜色 4 8 3" xfId="2278"/>
    <cellStyle name="计算 8" xfId="2279"/>
    <cellStyle name="注释 6 2 8 2" xfId="2280"/>
    <cellStyle name="好 9 6" xfId="2281"/>
    <cellStyle name="20% - 强调文字颜色 6 12 2" xfId="2282"/>
    <cellStyle name="20% - 强调文字颜色 3 8 6 2" xfId="2283"/>
    <cellStyle name="常规 33 2 4" xfId="2284"/>
    <cellStyle name="常规 28 2 4" xfId="2285"/>
    <cellStyle name="标题 1 10 2" xfId="2286"/>
    <cellStyle name="注释 6 2 9" xfId="2287"/>
    <cellStyle name="20% - 强调文字颜色 6 13" xfId="2288"/>
    <cellStyle name="常规 124" xfId="2289"/>
    <cellStyle name="常规 119" xfId="2290"/>
    <cellStyle name="20% - 强调文字颜色 4 7 5 2" xfId="2291"/>
    <cellStyle name="检查单元格 2 8" xfId="2292"/>
    <cellStyle name="20% - 强调文字颜色 3 8 7" xfId="2293"/>
    <cellStyle name="输入 3 6 4" xfId="2294"/>
    <cellStyle name="20% - 强调文字颜色 3 9 2 2" xfId="2295"/>
    <cellStyle name="60% - 强调文字颜色 3 10 2 2" xfId="2296"/>
    <cellStyle name="60% - 强调文字颜色 1 3 5 2" xfId="2297"/>
    <cellStyle name="20% - 强调文字颜色 3 9 3" xfId="2298"/>
    <cellStyle name="60% - 强调文字颜色 3 10 3" xfId="2299"/>
    <cellStyle name="注释 5 2 4 3" xfId="2300"/>
    <cellStyle name="输入 3 7 4" xfId="2301"/>
    <cellStyle name="20% - 强调文字颜色 3 9 3 2" xfId="2302"/>
    <cellStyle name="输入 7 16" xfId="2303"/>
    <cellStyle name="60% - 强调文字颜色 3 10 3 2" xfId="2304"/>
    <cellStyle name="20% - 强调文字颜色 3 9 4" xfId="2305"/>
    <cellStyle name="60% - 强调文字颜色 3 10 4" xfId="2306"/>
    <cellStyle name="注释 5 2 4 4" xfId="2307"/>
    <cellStyle name="汇总 7 2 2" xfId="2308"/>
    <cellStyle name="输入 3 8 4" xfId="2309"/>
    <cellStyle name="20% - 强调文字颜色 3 9 4 2" xfId="2310"/>
    <cellStyle name="60% - 强调文字颜色 3 10 4 2" xfId="2311"/>
    <cellStyle name="20% - 强调文字颜色 3 9 5" xfId="2312"/>
    <cellStyle name="60% - 强调文字颜色 3 10 5" xfId="2313"/>
    <cellStyle name="汇总 7 2 3" xfId="2314"/>
    <cellStyle name="输入 3 9 4" xfId="2315"/>
    <cellStyle name="20% - 强调文字颜色 3 9 5 2" xfId="2316"/>
    <cellStyle name="60% - 强调文字颜色 3 10 5 2" xfId="2317"/>
    <cellStyle name="20% - 强调文字颜色 3 9 6" xfId="2318"/>
    <cellStyle name="60% - 强调文字颜色 3 10 6" xfId="2319"/>
    <cellStyle name="汇总 7 2 4" xfId="2320"/>
    <cellStyle name="20% - 强调文字颜色 3 9 6 2" xfId="2321"/>
    <cellStyle name="常规 34 2 4" xfId="2322"/>
    <cellStyle name="常规 29 2 4" xfId="2323"/>
    <cellStyle name="60% - 强调文字颜色 3 10 6 2" xfId="2324"/>
    <cellStyle name="标题 1 11 2" xfId="2325"/>
    <cellStyle name="常规 224" xfId="2326"/>
    <cellStyle name="常规 219" xfId="2327"/>
    <cellStyle name="常规 174" xfId="2328"/>
    <cellStyle name="20% - 强调文字颜色 4 7 6 2" xfId="2329"/>
    <cellStyle name="检查单元格 3 8" xfId="2330"/>
    <cellStyle name="20% - 强调文字颜色 3 9 7" xfId="2331"/>
    <cellStyle name="好_估算（可研20130131） 2" xfId="2332"/>
    <cellStyle name="60% - 强调文字颜色 3 10 7" xfId="2333"/>
    <cellStyle name="差 4 6 2" xfId="2334"/>
    <cellStyle name="常规 110" xfId="2335"/>
    <cellStyle name="常规 105" xfId="2336"/>
    <cellStyle name="40% - 强调文字颜色 5 11 2 2" xfId="2337"/>
    <cellStyle name="解释性文本 7 6 2" xfId="2338"/>
    <cellStyle name="60% - 强调文字颜色 6 12 2 2" xfId="2339"/>
    <cellStyle name="20% - 强调文字颜色 4 10 2 2" xfId="2340"/>
    <cellStyle name="差 4 7" xfId="2341"/>
    <cellStyle name="40% - 强调文字颜色 5 11 3" xfId="2342"/>
    <cellStyle name="解释性文本 7 7" xfId="2343"/>
    <cellStyle name="60% - 强调文字颜色 6 12 3" xfId="2344"/>
    <cellStyle name="百分比 5 2 2" xfId="2345"/>
    <cellStyle name="20% - 强调文字颜色 4 10 3" xfId="2346"/>
    <cellStyle name="20% - 强调文字颜色 4 10 3 2" xfId="2347"/>
    <cellStyle name="输出 2 17" xfId="2348"/>
    <cellStyle name="注释 4 10" xfId="2349"/>
    <cellStyle name="常规 210" xfId="2350"/>
    <cellStyle name="常规 205" xfId="2351"/>
    <cellStyle name="差 12 3 2" xfId="2352"/>
    <cellStyle name="40% - 强调文字颜色 5 11 4" xfId="2353"/>
    <cellStyle name="20% - 强调文字颜色 4 10 4" xfId="2354"/>
    <cellStyle name="解释性文本 7 8" xfId="2355"/>
    <cellStyle name="20% - 强调文字颜色 4 10 4 2" xfId="2356"/>
    <cellStyle name="常规 260" xfId="2357"/>
    <cellStyle name="常规 255" xfId="2358"/>
    <cellStyle name="40% - 强调文字颜色 6 2 2" xfId="2359"/>
    <cellStyle name="好_管网水力" xfId="2360"/>
    <cellStyle name="好 3 3 2" xfId="2361"/>
    <cellStyle name="20% - 强调文字颜色 4 10 5 2" xfId="2362"/>
    <cellStyle name="60% - 强调文字颜色 4 2 2" xfId="2363"/>
    <cellStyle name="40% - 强调文字颜色 6 4" xfId="2364"/>
    <cellStyle name="好 3 5" xfId="2365"/>
    <cellStyle name="20% - 强调文字颜色 4 10 7" xfId="2366"/>
    <cellStyle name="差 5 6 2" xfId="2367"/>
    <cellStyle name="好_原州区姚磨喷灌概算核2014.1.6" xfId="2368"/>
    <cellStyle name="40% - 强调文字颜色 5 12 2 2" xfId="2369"/>
    <cellStyle name="20% - 强调文字颜色 4 11 2 2" xfId="2370"/>
    <cellStyle name="解释性文本 8 6 2" xfId="2371"/>
    <cellStyle name="差 5 7" xfId="2372"/>
    <cellStyle name="40% - 强调文字颜色 5 12 3" xfId="2373"/>
    <cellStyle name="20% - 强调文字颜色 4 11 3" xfId="2374"/>
    <cellStyle name="解释性文本 8 7" xfId="2375"/>
    <cellStyle name="20% - 强调文字颜色 4 11 4" xfId="2376"/>
    <cellStyle name="解释性文本 8 8" xfId="2377"/>
    <cellStyle name="20% - 强调文字颜色 6 5 4 2" xfId="2378"/>
    <cellStyle name="差_Book1_盐池小农概算核2012.9.12_吴忠市国家农业科技园区供水工程最终" xfId="2379"/>
    <cellStyle name="20% - 强调文字颜色 4 12 2" xfId="2380"/>
    <cellStyle name="解释性文本 9 6" xfId="2381"/>
    <cellStyle name="差 6 6" xfId="2382"/>
    <cellStyle name="解释性文本 9 6 2" xfId="2383"/>
    <cellStyle name="差_9.15二支渠工程(核实后概算)_三标段报价1" xfId="2384"/>
    <cellStyle name="20% - 强调文字颜色 4 12 2 2" xfId="2385"/>
    <cellStyle name="差 6 6 2" xfId="2386"/>
    <cellStyle name="差_3.30日2010年马莲渠灌域小型农田水利工程" xfId="2387"/>
    <cellStyle name="20% - 强调文字颜色 6 5 5" xfId="2388"/>
    <cellStyle name="60% - 强调文字颜色 6 7 5 2" xfId="2389"/>
    <cellStyle name="常规 2 3 2 2 2 2" xfId="2390"/>
    <cellStyle name="20% - 强调文字颜色 4 13" xfId="2391"/>
    <cellStyle name="20% - 强调文字颜色 4 2" xfId="2392"/>
    <cellStyle name="20% - 强调文字颜色 4 2 2" xfId="2393"/>
    <cellStyle name="40% - 强调文字颜色 5 2 7" xfId="2394"/>
    <cellStyle name="20% - 强调文字颜色 4 2 3" xfId="2395"/>
    <cellStyle name="40% - 强调文字颜色 5 2 8" xfId="2396"/>
    <cellStyle name="20% - 强调文字颜色 4 2 4" xfId="2397"/>
    <cellStyle name="40% - 强调文字颜色 5 3 6 2" xfId="2398"/>
    <cellStyle name="汇总 2 16" xfId="2399"/>
    <cellStyle name="强调文字颜色 4 7 3" xfId="2400"/>
    <cellStyle name="20% - 强调文字颜色 4 2 6" xfId="2401"/>
    <cellStyle name="20% - 强调文字颜色 4 2 7" xfId="2402"/>
    <cellStyle name="常规 10 3 2" xfId="2403"/>
    <cellStyle name="60% - 强调文字颜色 3 3 2 2" xfId="2404"/>
    <cellStyle name="强调文字颜色 4 11 2 2" xfId="2405"/>
    <cellStyle name="好_农业水价综合改革项目概算" xfId="2406"/>
    <cellStyle name="20% - 强调文字颜色 4 2 8" xfId="2407"/>
    <cellStyle name="汇总 7 2" xfId="2408"/>
    <cellStyle name="40% - 强调文字颜色 5 3 7" xfId="2409"/>
    <cellStyle name="20% - 强调文字颜色 4 3 2" xfId="2410"/>
    <cellStyle name="好_秦家沟水库工程可研估算审核2011.5.12核_小人饮工程工程量" xfId="2411"/>
    <cellStyle name="20% - 强调文字颜色 4 3 4" xfId="2412"/>
    <cellStyle name="输入 10 3" xfId="2413"/>
    <cellStyle name="20% - 强调文字颜色 4 3 2 2" xfId="2414"/>
    <cellStyle name="强调文字颜色 4 8 3" xfId="2415"/>
    <cellStyle name="20% - 强调文字颜色 4 3 3" xfId="2416"/>
    <cellStyle name="60% - 强调文字颜色 1 7 6 2" xfId="2417"/>
    <cellStyle name="20% - 强调文字颜色 4 3 5" xfId="2418"/>
    <cellStyle name="输入 10 4 2" xfId="2419"/>
    <cellStyle name="差_Book1_三三支沟上段总概算" xfId="2420"/>
    <cellStyle name="强调文字颜色 4 8 4 2" xfId="2421"/>
    <cellStyle name="20% - 强调文字颜色 4 6 4" xfId="2422"/>
    <cellStyle name="注释 2 2 9" xfId="2423"/>
    <cellStyle name="输入 13 3" xfId="2424"/>
    <cellStyle name="20% - 强调文字颜色 4 3 5 2" xfId="2425"/>
    <cellStyle name="20% - 强调文字颜色 4 3 6" xfId="2426"/>
    <cellStyle name="20% - 强调文字颜色 4 7 4" xfId="2427"/>
    <cellStyle name="汇总 3 16" xfId="2428"/>
    <cellStyle name="20% - 强调文字颜色 4 3 6 2" xfId="2429"/>
    <cellStyle name="20% - 强调文字颜色 4 3 7" xfId="2430"/>
    <cellStyle name="常规 10 4 2" xfId="2431"/>
    <cellStyle name="差_农业水价改革示范项目（中卫）" xfId="2432"/>
    <cellStyle name="20% - 强调文字颜色 4 4" xfId="2433"/>
    <cellStyle name="强调文字颜色 2 2 5 3" xfId="2434"/>
    <cellStyle name="40% - 强调文字颜色 1 8 3 2" xfId="2435"/>
    <cellStyle name="检查单元格 7 6 3" xfId="2436"/>
    <cellStyle name="20% - 强调文字颜色 5 7 4" xfId="2437"/>
    <cellStyle name="汇总 8 16" xfId="2438"/>
    <cellStyle name="20% - 强调文字颜色 4 4 6 2" xfId="2439"/>
    <cellStyle name="20% - 强调文字颜色 4 4 7" xfId="2440"/>
    <cellStyle name="常规 10 5 2" xfId="2441"/>
    <cellStyle name="20% - 强调文字颜色 4 5 2" xfId="2442"/>
    <cellStyle name="40% - 强调文字颜色 5 5 7" xfId="2443"/>
    <cellStyle name="20% - 强调文字颜色 4 5 3" xfId="2444"/>
    <cellStyle name="20% - 强调文字颜色 4 5 5" xfId="2445"/>
    <cellStyle name="差_Book1_于祥灌水率及渠道流量计算1" xfId="2446"/>
    <cellStyle name="输入 12 5" xfId="2447"/>
    <cellStyle name="20% - 强调文字颜色 4 5 6" xfId="2448"/>
    <cellStyle name="常规 2_（ 2010年概算）利通区二支渠工程5.25" xfId="2449"/>
    <cellStyle name="输入 10 3 4" xfId="2450"/>
    <cellStyle name="20% - 强调文字颜色 4 8 2 2" xfId="2451"/>
    <cellStyle name="20% - 强调文字颜色 4 5 7" xfId="2452"/>
    <cellStyle name="常规 10 6 2" xfId="2453"/>
    <cellStyle name="20% - 强调文字颜色 4 6 2" xfId="2454"/>
    <cellStyle name="注释 2 2 7" xfId="2455"/>
    <cellStyle name="40% - 强调文字颜色 5 6 7" xfId="2456"/>
    <cellStyle name="60% - 强调文字颜色 1 4 2 2" xfId="2457"/>
    <cellStyle name="20% - 强调文字颜色 4 6 3" xfId="2458"/>
    <cellStyle name="注释 2 2 8" xfId="2459"/>
    <cellStyle name="常规 4 3_2013年度青铜峡小农水概算核2013.3.4" xfId="2460"/>
    <cellStyle name="20% - 强调文字颜色 4 6 5" xfId="2461"/>
    <cellStyle name="差_利通区东塔寺乡白寺滩村优质葡萄高效节水灌溉工程概算_利水公司二标段报价_2013年平罗小农水工程概算核2013.3.2_孙家滩高效节水概算朱清核（加30万最终批复f）2015.1.8" xfId="2462"/>
    <cellStyle name="差_利通区二支渠工程概算（周工核定）20100914_清水沟投标报价_（10.17）庄立明2014年中央统筹资金永宁县第一排水沟、永清沟治理及泵站改造工程" xfId="2463"/>
    <cellStyle name="20% - 强调文字颜色 4 6 6" xfId="2464"/>
    <cellStyle name="20% - 强调文字颜色 4 8 3 2" xfId="2465"/>
    <cellStyle name="20% - 强调文字颜色 4 6 7" xfId="2466"/>
    <cellStyle name="20% - 强调文字颜色 4 7" xfId="2467"/>
    <cellStyle name="60% - 强调文字颜色 4 4 5 2" xfId="2468"/>
    <cellStyle name="好_2010年马莲渠灌域小型农田水利工程_2014年小农水工程高效片区概算核2014.6.5" xfId="2469"/>
    <cellStyle name="20% - 强调文字颜色 4 7 2" xfId="2470"/>
    <cellStyle name="40% - 强调文字颜色 5 7 7" xfId="2471"/>
    <cellStyle name="常规 2 3 2 2 9" xfId="2472"/>
    <cellStyle name="60% - 强调文字颜色 1 4 3 2" xfId="2473"/>
    <cellStyle name="20% - 强调文字颜色 4 7 3" xfId="2474"/>
    <cellStyle name="差_高家闸 概算宁夏13号文新定额-2010.12.21核" xfId="2475"/>
    <cellStyle name="差_西吉县葫芦河治理工程概算表（116号）-核_吴忠市金积造纸工业园区 速生林（余工）基地工程【2009)13号" xfId="2476"/>
    <cellStyle name="标题 1 10" xfId="2477"/>
    <cellStyle name="汇总 3 17" xfId="2478"/>
    <cellStyle name="20% - 强调文字颜色 4 7 5" xfId="2479"/>
    <cellStyle name="差_管理汇总2_三三支沟上段总概算" xfId="2480"/>
    <cellStyle name="标题 1 11" xfId="2481"/>
    <cellStyle name="20% - 强调文字颜色 4 7 6" xfId="2482"/>
    <cellStyle name="20% - 强调文字颜色 4 8 4 2" xfId="2483"/>
    <cellStyle name="强调文字颜色 6 4 2 2" xfId="2484"/>
    <cellStyle name="标题 1 12" xfId="2485"/>
    <cellStyle name="20% - 强调文字颜色 4 7 7" xfId="2486"/>
    <cellStyle name="常规 10 8 2" xfId="2487"/>
    <cellStyle name="20% - 强调文字颜色 4 8" xfId="2488"/>
    <cellStyle name="20% - 强调文字颜色 4 8 2" xfId="2489"/>
    <cellStyle name="40% - 强调文字颜色 5 8 7" xfId="2490"/>
    <cellStyle name="20% - 强调文字颜色 4 8 4" xfId="2491"/>
    <cellStyle name="输入 10 6 3" xfId="2492"/>
    <cellStyle name="差_Sheet1_（10.17）庄立明2014年中央统筹资金永宁县第一排水沟、永清沟治理及泵站改造工程" xfId="2493"/>
    <cellStyle name="强调文字颜色 4 8 6 3" xfId="2494"/>
    <cellStyle name="适中 12" xfId="2495"/>
    <cellStyle name="20% - 强调文字颜色 4 8 5" xfId="2496"/>
    <cellStyle name="20% - 强调文字颜色 4 8 6" xfId="2497"/>
    <cellStyle name="20% - 强调文字颜色 4 9 7" xfId="2498"/>
    <cellStyle name="20% - 强调文字颜色 4 8 6 2" xfId="2499"/>
    <cellStyle name="20% - 强调文字颜色 5 9 7" xfId="2500"/>
    <cellStyle name="差 5 3" xfId="2501"/>
    <cellStyle name="20% - 强调文字颜色 4 9 6 2" xfId="2502"/>
    <cellStyle name="20% - 强调文字颜色 5 10 2 2" xfId="2503"/>
    <cellStyle name="40% - 强调文字颜色 6 11 2 2" xfId="2504"/>
    <cellStyle name="40% - 强调文字颜色 3 4 5" xfId="2505"/>
    <cellStyle name="20% - 强调文字颜色 5 10 3" xfId="2506"/>
    <cellStyle name="40% - 强调文字颜色 6 11 3" xfId="2507"/>
    <cellStyle name="40% - Accent2" xfId="2508"/>
    <cellStyle name="输入 2 6 2" xfId="2509"/>
    <cellStyle name="20% - 强调文字颜色 5 10 3 2" xfId="2510"/>
    <cellStyle name="40% - 强调文字颜色 3 5 5" xfId="2511"/>
    <cellStyle name="40% - 强调文字颜色 6 11 4" xfId="2512"/>
    <cellStyle name="40% - Accent3" xfId="2513"/>
    <cellStyle name="输入 2 6 3" xfId="2514"/>
    <cellStyle name="好_黄羊滩（116）预算定额（最终）2010.03.28_中宁红柳沟概算最终2013.4.17" xfId="2515"/>
    <cellStyle name="20% - 强调文字颜色 5 10 4" xfId="2516"/>
    <cellStyle name="40% - Accent5" xfId="2517"/>
    <cellStyle name="20% - 强调文字颜色 5 10 6" xfId="2518"/>
    <cellStyle name="40% - Accent6" xfId="2519"/>
    <cellStyle name="20% - 强调文字颜色 5 10 7" xfId="2520"/>
    <cellStyle name="20% - 强调文字颜色 5 11 2 2" xfId="2521"/>
    <cellStyle name="40% - 强调文字颜色 6 12 2 2" xfId="2522"/>
    <cellStyle name="40% - 强调文字颜色 4 4 5" xfId="2523"/>
    <cellStyle name="40% - 强调文字颜色 5 4 5" xfId="2524"/>
    <cellStyle name="好_唐访渡槽工程量方案比选611 3" xfId="2525"/>
    <cellStyle name="20% - 强调文字颜色 5 12 2 2" xfId="2526"/>
    <cellStyle name="20% - 强调文字颜色 5 12 3" xfId="2527"/>
    <cellStyle name="60% - 强调文字颜色 1 10 3 2" xfId="2528"/>
    <cellStyle name="标题 2 6 5" xfId="2529"/>
    <cellStyle name="差_黄羊滩（116）预算定额（最终）2010.03.28_第五批小农水重点县中宁县舟塔乡铁渠枸杞滴灌工程2014.4.9" xfId="2530"/>
    <cellStyle name="40% - 强调文字颜色 4 5 2 2" xfId="2531"/>
    <cellStyle name="60% - 强调文字颜色 2 5 2 2" xfId="2532"/>
    <cellStyle name="20% - 强调文字颜色 5 2" xfId="2533"/>
    <cellStyle name="20% - 强调文字颜色 5 2 2 2 2" xfId="2534"/>
    <cellStyle name="40% - 强调文字颜色 2 7 2" xfId="2535"/>
    <cellStyle name="60% - 强调文字颜色 3 7 7" xfId="2536"/>
    <cellStyle name="差_唐访渡槽工程量方案比选611 3" xfId="2537"/>
    <cellStyle name="输出 3 13 2" xfId="2538"/>
    <cellStyle name="计算 8 15" xfId="2539"/>
    <cellStyle name="Milliers_!!!GO" xfId="2540"/>
    <cellStyle name="60% - 强调文字颜色 2 6 6 2" xfId="2541"/>
    <cellStyle name="检查单元格 5 4 3" xfId="2542"/>
    <cellStyle name="差_3.30日2010年马莲渠灌域小型农田水利工程_2015年小农水新增资金项目永宁县泵站翻建改造工程" xfId="2543"/>
    <cellStyle name="汇总 7 14 3" xfId="2544"/>
    <cellStyle name="20% - 强调文字颜色 5 2 2 3" xfId="2545"/>
    <cellStyle name="40% - 强调文字颜色 2 8" xfId="2546"/>
    <cellStyle name="20% - 强调文字颜色 5 2 7" xfId="2547"/>
    <cellStyle name="常规 11 3 2" xfId="2548"/>
    <cellStyle name="60% - 强调文字颜色 4 10 6" xfId="2549"/>
    <cellStyle name="差_宁夏小农水重点县项目取费标准参照表2012-10-21" xfId="2550"/>
    <cellStyle name="60% - 强调文字颜色 3 4 2 2" xfId="2551"/>
    <cellStyle name="输入 5 14 2" xfId="2552"/>
    <cellStyle name="汇总 11 2 2" xfId="2553"/>
    <cellStyle name="差_单价_滨河连接线招标控制价_2014年小农水工程高效片区概算核2014.6.5" xfId="2554"/>
    <cellStyle name="强调文字颜色 5 7 7" xfId="2555"/>
    <cellStyle name="强调文字颜色 4 12 2 2" xfId="2556"/>
    <cellStyle name="20% - 强调文字颜色 5 2 8" xfId="2557"/>
    <cellStyle name="20% - 强调文字颜色 5 3 2 2" xfId="2558"/>
    <cellStyle name="40% - 强调文字颜色 3 10 2 2" xfId="2559"/>
    <cellStyle name="常规 2 3 6" xfId="2560"/>
    <cellStyle name="百分比 5 2" xfId="2561"/>
    <cellStyle name="检查单元格 6 6 2" xfId="2562"/>
    <cellStyle name="60% - 强调文字颜色 4 11 2 2" xfId="2563"/>
    <cellStyle name="20% - 强调文字颜色 5 3 4 2" xfId="2564"/>
    <cellStyle name="注释 4 10 4" xfId="2565"/>
    <cellStyle name="好_利通区东塔寺乡白寺滩村优质葡萄高效节水灌溉工程概算_吴忠市国家农业科技园区供水工程最终" xfId="2566"/>
    <cellStyle name="40% - 强调文字颜色 3 10 3 2" xfId="2567"/>
    <cellStyle name="常规 2 4 6" xfId="2568"/>
    <cellStyle name="好_建筑物" xfId="2569"/>
    <cellStyle name="百分比 6 2" xfId="2570"/>
    <cellStyle name="20% - 强调文字颜色 5 3 5 2" xfId="2571"/>
    <cellStyle name="注释 4 11 4" xfId="2572"/>
    <cellStyle name="40% - 强调文字颜色 3 10 4 2" xfId="2573"/>
    <cellStyle name="计算 11 12" xfId="2574"/>
    <cellStyle name="百分比 7 2" xfId="2575"/>
    <cellStyle name="60% - 强调文字颜色 5 2 5" xfId="2576"/>
    <cellStyle name="解释性文本 2 2 2" xfId="2577"/>
    <cellStyle name="20% - 强调文字颜色 5 3 6 2" xfId="2578"/>
    <cellStyle name="注释 4 12 4" xfId="2579"/>
    <cellStyle name="好_2011年基本农田工程招标控制价_吴忠市国家农业科技园区供水工程最终" xfId="2580"/>
    <cellStyle name="输入 8 2 3" xfId="2581"/>
    <cellStyle name="20% - 强调文字颜色 5 4" xfId="2582"/>
    <cellStyle name="强调文字颜色 2 2 6 3" xfId="2583"/>
    <cellStyle name="40% - 强调文字颜色 1 8 4 2" xfId="2584"/>
    <cellStyle name="好_复件 2010年马莲渠灌域小型农田水利工程_孙家滩高效节水概算朱清核（加30万最终批复f）2015.1.8" xfId="2585"/>
    <cellStyle name="20% - 强调文字颜色 5 5" xfId="2586"/>
    <cellStyle name="40% - 强调文字颜色 5 10 4 2" xfId="2587"/>
    <cellStyle name="好_Book1_丁家儿沟工程量表_2015年小农水新增资金项目永宁县泵站翻建改造工程" xfId="2588"/>
    <cellStyle name="40% - 强调文字颜色 6 5 7" xfId="2589"/>
    <cellStyle name="20% - 强调文字颜色 5 5 2" xfId="2590"/>
    <cellStyle name="汇总 2 9 4" xfId="2591"/>
    <cellStyle name="20% - 强调文字颜色 5 5 2 2" xfId="2592"/>
    <cellStyle name="20% - 强调文字颜色 5 5 3" xfId="2593"/>
    <cellStyle name="20% - 强调文字颜色 5 5 5 2" xfId="2594"/>
    <cellStyle name="20% - 强调文字颜色 5 5 6 2" xfId="2595"/>
    <cellStyle name="20% - 强调文字颜色 5 6 2" xfId="2596"/>
    <cellStyle name="输入 10 14" xfId="2597"/>
    <cellStyle name="注释 3 2 7" xfId="2598"/>
    <cellStyle name="40% - 强调文字颜色 6 6 7" xfId="2599"/>
    <cellStyle name="差_3.21江淑萍新表_2013年平罗小农水工程概算核2013.3.2_孙家滩高效节水概算朱清核（加30万最终批复f）2015.1.8" xfId="2600"/>
    <cellStyle name="20% - 强调文字颜色 5 6 2 2" xfId="2601"/>
    <cellStyle name="输入 10 14 2" xfId="2602"/>
    <cellStyle name="注释 3 2 7 2" xfId="2603"/>
    <cellStyle name="60% - 强调文字颜色 1 5 2 2" xfId="2604"/>
    <cellStyle name="20% - 强调文字颜色 5 6 3" xfId="2605"/>
    <cellStyle name="输入 10 15" xfId="2606"/>
    <cellStyle name="注释 3 2 8" xfId="2607"/>
    <cellStyle name="20% - 强调文字颜色 5 6 3 2" xfId="2608"/>
    <cellStyle name="注释 3 2 8 2" xfId="2609"/>
    <cellStyle name="20% - 强调文字颜色 5 6 5 2" xfId="2610"/>
    <cellStyle name="20% - 强调文字颜色 5 6 6" xfId="2611"/>
    <cellStyle name="差 2 2" xfId="2612"/>
    <cellStyle name="20% - 强调文字颜色 5 6 6 2" xfId="2613"/>
    <cellStyle name="差 2 2 2" xfId="2614"/>
    <cellStyle name="60% - 强调文字颜色 4 4 6 2" xfId="2615"/>
    <cellStyle name="20% - 强调文字颜色 5 7" xfId="2616"/>
    <cellStyle name="20% - 强调文字颜色 5 7 2" xfId="2617"/>
    <cellStyle name="40% - 强调文字颜色 6 7 7" xfId="2618"/>
    <cellStyle name="60% - 强调文字颜色 1 5 3 2" xfId="2619"/>
    <cellStyle name="20% - 强调文字颜色 5 7 3" xfId="2620"/>
    <cellStyle name="20% - 强调文字颜色 5 7 3 2" xfId="2621"/>
    <cellStyle name="20% - 强调文字颜色 5 7 4 2" xfId="2622"/>
    <cellStyle name="20% - 强调文字颜色 5 7 5" xfId="2623"/>
    <cellStyle name="20% - 强调文字颜色 5 7 5 2" xfId="2624"/>
    <cellStyle name="计算 4 17" xfId="2625"/>
    <cellStyle name="好_Book1_1_贺兰县以色列贷款项目建设内容估算表" xfId="2626"/>
    <cellStyle name="20% - 强调文字颜色 5 7 6" xfId="2627"/>
    <cellStyle name="差 3 2" xfId="2628"/>
    <cellStyle name="差_小洪沟（新定额）2010.7.10改估算改" xfId="2629"/>
    <cellStyle name="20% - 强调文字颜色 5 7 6 2" xfId="2630"/>
    <cellStyle name="差 3 2 2" xfId="2631"/>
    <cellStyle name="20% - 强调文字颜色 5 8 2" xfId="2632"/>
    <cellStyle name="40% - 强调文字颜色 6 8 7" xfId="2633"/>
    <cellStyle name="20% - 强调文字颜色 5 8 2 2" xfId="2634"/>
    <cellStyle name="标题 2 5" xfId="2635"/>
    <cellStyle name="40% - 强调文字颜色 2 9 4" xfId="2636"/>
    <cellStyle name="60% - 强调文字颜色 1 5 4 2" xfId="2637"/>
    <cellStyle name="20% - 强调文字颜色 5 8 3" xfId="2638"/>
    <cellStyle name="标题 3 5" xfId="2639"/>
    <cellStyle name="20% - 强调文字颜色 5 8 3 2" xfId="2640"/>
    <cellStyle name="标题 4 5" xfId="2641"/>
    <cellStyle name="20% - 强调文字颜色 5 8 4 2" xfId="2642"/>
    <cellStyle name="注释 5 10 4" xfId="2643"/>
    <cellStyle name="20% - 强调文字颜色 5 8 5" xfId="2644"/>
    <cellStyle name="20% - 强调文字颜色 5 8 6" xfId="2645"/>
    <cellStyle name="差 4 2" xfId="2646"/>
    <cellStyle name="标题 6 5" xfId="2647"/>
    <cellStyle name="20% - 强调文字颜色 5 8 6 2" xfId="2648"/>
    <cellStyle name="差 4 2 2" xfId="2649"/>
    <cellStyle name="注释 5 12 4" xfId="2650"/>
    <cellStyle name="差_清水沟投标报价_2014年小农水工程高效片区概算核2014.6.5" xfId="2651"/>
    <cellStyle name="20% - 强调文字颜色 5 9 5 2" xfId="2652"/>
    <cellStyle name="60% - 强调文字颜色 4 6 3 2" xfId="2653"/>
    <cellStyle name="好 7 6 2" xfId="2654"/>
    <cellStyle name="20% - 强调文字颜色 6 10 2 2" xfId="2655"/>
    <cellStyle name="好_23-宁夏 2" xfId="2656"/>
    <cellStyle name="好_中宁水价改革南北渠预算" xfId="2657"/>
    <cellStyle name="输入 7 6 2" xfId="2658"/>
    <cellStyle name="注释 7 2" xfId="2659"/>
    <cellStyle name="差_概算（世行）_三三支沟上段总概算" xfId="2660"/>
    <cellStyle name="注释 6 2 6 3" xfId="2661"/>
    <cellStyle name="好 7 7" xfId="2662"/>
    <cellStyle name="20% - 强调文字颜色 6 10 3" xfId="2663"/>
    <cellStyle name="60% - 强调文字颜色 4 6 4" xfId="2664"/>
    <cellStyle name="40% - 强调文字颜色 1 3 2 2" xfId="2665"/>
    <cellStyle name="检查单元格 2 5 3" xfId="2666"/>
    <cellStyle name="60% - 强调文字颜色 4 6 4 2" xfId="2667"/>
    <cellStyle name="20% - 强调文字颜色 6 10 3 2" xfId="2668"/>
    <cellStyle name="注释 4 2 10" xfId="2669"/>
    <cellStyle name="60% - 强调文字颜色 4 7 3 2" xfId="2670"/>
    <cellStyle name="好 8 6 2" xfId="2671"/>
    <cellStyle name="20% - 强调文字颜色 6 11 2 2" xfId="2672"/>
    <cellStyle name="60% - 强调文字颜色 4 7 4" xfId="2673"/>
    <cellStyle name="40% - 强调文字颜色 1 3 3 2" xfId="2674"/>
    <cellStyle name="检查单元格 2 6 3" xfId="2675"/>
    <cellStyle name="注释 6 2 7 3" xfId="2676"/>
    <cellStyle name="好 8 7" xfId="2677"/>
    <cellStyle name="20% - 强调文字颜色 6 11 3" xfId="2678"/>
    <cellStyle name="Heading 1" xfId="2679"/>
    <cellStyle name="输入 7 8 2" xfId="2680"/>
    <cellStyle name="注释 9 2" xfId="2681"/>
    <cellStyle name="输出 5 12" xfId="2682"/>
    <cellStyle name="注释 6 2 8 3" xfId="2683"/>
    <cellStyle name="好 9 7" xfId="2684"/>
    <cellStyle name="20% - 强调文字颜色 6 12 3" xfId="2685"/>
    <cellStyle name="60% - 强调文字颜色 4 8 4" xfId="2686"/>
    <cellStyle name="计算 9" xfId="2687"/>
    <cellStyle name="40% - 强调文字颜色 1 3 4 2" xfId="2688"/>
    <cellStyle name="20% - 强调文字颜色 6 2 2 2 2" xfId="2689"/>
    <cellStyle name="注释 8 2 3" xfId="2690"/>
    <cellStyle name="20% - 强调文字颜色 6 2 2 3" xfId="2691"/>
    <cellStyle name="常规 10 2_11.24盐池高效节水" xfId="2692"/>
    <cellStyle name="20% - 强调文字颜色 6 2 2 4" xfId="2693"/>
    <cellStyle name="20% - 强调文字颜色 6 2 4 2" xfId="2694"/>
    <cellStyle name="解释性文本 12" xfId="2695"/>
    <cellStyle name="60% - 强调文字颜色 1 9 5 2" xfId="2696"/>
    <cellStyle name="20% - 强调文字颜色 6 2 5" xfId="2697"/>
    <cellStyle name="标题 4 7 6 2" xfId="2698"/>
    <cellStyle name="20% - 强调文字颜色 6 2 5 2" xfId="2699"/>
    <cellStyle name="检查单元格 16" xfId="2700"/>
    <cellStyle name="常规 12 3 2" xfId="2701"/>
    <cellStyle name="强调文字颜色 2 10" xfId="2702"/>
    <cellStyle name="20% - 强调文字颜色 6 2 7" xfId="2703"/>
    <cellStyle name="常规 12 3 3" xfId="2704"/>
    <cellStyle name="强调文字颜色 2 11" xfId="2705"/>
    <cellStyle name="20% - 强调文字颜色 6 2 8" xfId="2706"/>
    <cellStyle name="20% - 强调文字颜色 6 3 4 2" xfId="2707"/>
    <cellStyle name="注释 9 10 4" xfId="2708"/>
    <cellStyle name="常规 277" xfId="2709"/>
    <cellStyle name="好_扁担沟扬水站统计表（改）" xfId="2710"/>
    <cellStyle name="60% - 强调文字颜色 4 10 7" xfId="2711"/>
    <cellStyle name="差_Book1_2015年小农水新增资金项目永宁县泵站翻建改造工程" xfId="2712"/>
    <cellStyle name="差_天宁牧业公司万头奶牛基地供水工程投资概算总表2012.6.27（马玲）" xfId="2713"/>
    <cellStyle name="20% - 强调文字颜色 6 3 5 2" xfId="2714"/>
    <cellStyle name="注释 9 11 4" xfId="2715"/>
    <cellStyle name="注释 6 2 10 2" xfId="2716"/>
    <cellStyle name="注释 6 2 11" xfId="2717"/>
    <cellStyle name="20% - 强调文字颜色 6 3 6" xfId="2718"/>
    <cellStyle name="差_复件 4月15日2010年马莲渠灌域小型农田水利工程概算11_（10.17）庄立明2014年中央统筹资金永宁县第一排水沟、永清沟治理及泵站改造工程" xfId="2719"/>
    <cellStyle name="20% - 强调文字颜色 6 4" xfId="2720"/>
    <cellStyle name="40% - 强调文字颜色 1 8 5 2" xfId="2721"/>
    <cellStyle name="20% - 强调文字颜色 6 4 5" xfId="2722"/>
    <cellStyle name="20% - 强调文字颜色 6 4 5 2" xfId="2723"/>
    <cellStyle name="Accent3 - 60%" xfId="2724"/>
    <cellStyle name="差_西吉县葫芦河治理工程概算表（116号）-核_滨河连接线招标控制价_孙家滩高效节水概算朱清核（加30万最终批复f）2015.1.8" xfId="2725"/>
    <cellStyle name="强调文字颜色 6 9 5" xfId="2726"/>
    <cellStyle name="适中 2 8" xfId="2727"/>
    <cellStyle name="20% - 强调文字颜色 6 4 6" xfId="2728"/>
    <cellStyle name="强调文字颜色 6 9 5 2" xfId="2729"/>
    <cellStyle name="差_庆华水厂设计费监理费计算表_孙家滩高效节水概算朱清核（加30万最终批复f）2015.1.8" xfId="2730"/>
    <cellStyle name="20% - 强调文字颜色 6 4 6 2" xfId="2731"/>
    <cellStyle name="60% - 强调文字颜色 6 2 7" xfId="2732"/>
    <cellStyle name="输出 10 8 2" xfId="2733"/>
    <cellStyle name="40% - 强调文字颜色 5 2 2" xfId="2734"/>
    <cellStyle name="好 2 3 2" xfId="2735"/>
    <cellStyle name="20% - 强调文字颜色 6 5" xfId="2736"/>
    <cellStyle name="40% - 强调文字颜色 5 10 5 2" xfId="2737"/>
    <cellStyle name="20% - 强调文字颜色 6 5 6" xfId="2738"/>
    <cellStyle name="20% - 强调文字颜色 6 5 6 2" xfId="2739"/>
    <cellStyle name="20% - 强调文字颜色 6 6 4 2" xfId="2740"/>
    <cellStyle name="输出 3 7" xfId="2741"/>
    <cellStyle name="注释 4 2 9 2" xfId="2742"/>
    <cellStyle name="20% - 强调文字颜色 6 6 5" xfId="2743"/>
    <cellStyle name="常规 5 10" xfId="2744"/>
    <cellStyle name="输入 7 10" xfId="2745"/>
    <cellStyle name="20% - 强调文字颜色 6 6 5 2" xfId="2746"/>
    <cellStyle name="输出 4 7" xfId="2747"/>
    <cellStyle name="常规 8" xfId="2748"/>
    <cellStyle name="20% - 强调文字颜色 6 6 6" xfId="2749"/>
    <cellStyle name="20% - 强调文字颜色 6 6 6 2" xfId="2750"/>
    <cellStyle name="输出 5 7" xfId="2751"/>
    <cellStyle name="40% - 强调文字颜色 5 2 4" xfId="2752"/>
    <cellStyle name="40% - 强调文字颜色 3 4 2 2" xfId="2753"/>
    <cellStyle name="20% - 强调文字颜色 6 7" xfId="2754"/>
    <cellStyle name="20% - 强调文字颜色 6 7 4 2" xfId="2755"/>
    <cellStyle name="20% - 强调文字颜色 6 7 5" xfId="2756"/>
    <cellStyle name="20% - 强调文字颜色 6 7 5 2" xfId="2757"/>
    <cellStyle name="好_2010年马莲渠灌域小型农田水利工程_2013年平罗小农水工程概算核2013.3.2_孙家滩高效节水概算朱清核（加30万最终批复f）2015.1.8" xfId="2758"/>
    <cellStyle name="差_3.21江淑萍新表_2015年小农水新增资金项目永宁县泵站翻建改造工程" xfId="2759"/>
    <cellStyle name="20% - 强调文字颜色 6 7 6 2" xfId="2760"/>
    <cellStyle name="40% - 强调文字颜色 5 2 5" xfId="2761"/>
    <cellStyle name="标题 2 6 2 2" xfId="2762"/>
    <cellStyle name="注释 5 5 3" xfId="2763"/>
    <cellStyle name="常规 80 3" xfId="2764"/>
    <cellStyle name="常规 75 3" xfId="2765"/>
    <cellStyle name="20% - 强调文字颜色 6 8" xfId="2766"/>
    <cellStyle name="汇总 2 12 2" xfId="2767"/>
    <cellStyle name="差_黄羊滩（116）预算定额（最终）2010.03.28_惠农渠永宁县李俊镇新老出水渠取水工程2013-05-14" xfId="2768"/>
    <cellStyle name="计算 5 13 4" xfId="2769"/>
    <cellStyle name="40% - 强调文字颜色 5 2 5 2" xfId="2770"/>
    <cellStyle name="注释 10 2 4 4" xfId="2771"/>
    <cellStyle name="20% - 强调文字颜色 6 8 2" xfId="2772"/>
    <cellStyle name="差_宁夏农垦农业综合开发十二五规划3.15_北庙灌水率及渠道流量计算9-6" xfId="2773"/>
    <cellStyle name="标题 2 10 5" xfId="2774"/>
    <cellStyle name="20% - 强调文字颜色 6 8 2 2" xfId="2775"/>
    <cellStyle name="60% - 强调文字颜色 1 6 4 2" xfId="2776"/>
    <cellStyle name="20% - 强调文字颜色 6 8 3" xfId="2777"/>
    <cellStyle name="差_9.15二支渠工程(核实后概算)_孙家滩高效节水概算朱清核（加30万最终批复f）2015.1.8" xfId="2778"/>
    <cellStyle name="20% - 强调文字颜色 6 8 4" xfId="2779"/>
    <cellStyle name="20% - 强调文字颜色 6 8 4 2" xfId="2780"/>
    <cellStyle name="20% - 强调文字颜色 6 8 5" xfId="2781"/>
    <cellStyle name="60% - 强调文字颜色 5 10 7" xfId="2782"/>
    <cellStyle name="20% - 强调文字颜色 6 8 5 2" xfId="2783"/>
    <cellStyle name="20% - 强调文字颜色 6 8 6" xfId="2784"/>
    <cellStyle name="差_复件 2010年马莲渠灌域小型农田水利工程_（10.17）庄立明2014年中央统筹资金永宁县第一排水沟、永清沟治理及泵站改造工程" xfId="2785"/>
    <cellStyle name="20% - 强调文字颜色 6 8 7" xfId="2786"/>
    <cellStyle name="20% - 强调文字颜色 6 9 5 2" xfId="2787"/>
    <cellStyle name="20% - 强调文字颜色 6 9 6 2" xfId="2788"/>
    <cellStyle name="常规 2 3 2 2 2 9" xfId="2789"/>
    <cellStyle name="60% - 强调文字颜色 3 2 2 2 2" xfId="2790"/>
    <cellStyle name="20% - 强调文字颜色 6 9 7" xfId="2791"/>
    <cellStyle name="60% - 强调文字颜色 3 2 2 3" xfId="2792"/>
    <cellStyle name="计算 7 10 3" xfId="2793"/>
    <cellStyle name="40% - 强调文字颜色 1 10 2 2" xfId="2794"/>
    <cellStyle name="60% - 强调文字颜色 2 11 2 2" xfId="2795"/>
    <cellStyle name="40% - 强调文字颜色 5 5" xfId="2796"/>
    <cellStyle name="好 2 6" xfId="2797"/>
    <cellStyle name="40% - 强调文字颜色 1 10 3" xfId="2798"/>
    <cellStyle name="输出 11 5 4" xfId="2799"/>
    <cellStyle name="60% - 强调文字颜色 2 11 3" xfId="2800"/>
    <cellStyle name="60% - 强调文字颜色 4 2 3" xfId="2801"/>
    <cellStyle name="40% - 强调文字颜色 6 5" xfId="2802"/>
    <cellStyle name="注释 6 2 2 2" xfId="2803"/>
    <cellStyle name="好 3 6" xfId="2804"/>
    <cellStyle name="40% - 强调文字颜色 1 10 3 2" xfId="2805"/>
    <cellStyle name="差_13标预算_贺兰县以色列贷款项目建设内容估算表" xfId="2806"/>
    <cellStyle name="60% - 强调文字颜色 2 11 4" xfId="2807"/>
    <cellStyle name="好_20100227马莲渠乡左右岸合计（江淑萍）_3.21波浪渠现状及改造表_孙家滩高效节水概算朱清核（加30万最终批复f）2015.1.8" xfId="2808"/>
    <cellStyle name="汇总 2 3 2" xfId="2809"/>
    <cellStyle name="40% - 强调文字颜色 1 10 4" xfId="2810"/>
    <cellStyle name="40% - 强调文字颜色 1 10 4 2" xfId="2811"/>
    <cellStyle name="好_4.6马波二渠轮灌组划分_（10.17）庄立明2014年中央统筹资金永宁县第一排水沟、永清沟治理及泵站改造工程" xfId="2812"/>
    <cellStyle name="汇总 10 10 3" xfId="2813"/>
    <cellStyle name="40% - 强调文字颜色 1 11 2 2" xfId="2814"/>
    <cellStyle name="常规 2 4 4" xfId="2815"/>
    <cellStyle name="差_3.30日2010年马莲渠灌域小型农田水利工程_2014年小农水工程高效片区概算核2014.6.5" xfId="2816"/>
    <cellStyle name="60% - 强调文字颜色 2 12 2 2" xfId="2817"/>
    <cellStyle name="40% - 强调文字颜色 1 11 3" xfId="2818"/>
    <cellStyle name="输出 11 6 4" xfId="2819"/>
    <cellStyle name="60% - 强调文字颜色 2 12 3" xfId="2820"/>
    <cellStyle name="汇总 2 4 2" xfId="2821"/>
    <cellStyle name="40% - 强调文字颜色 1 11 4" xfId="2822"/>
    <cellStyle name="注释 10 4 4" xfId="2823"/>
    <cellStyle name="40% - 强调文字颜色 1 12 2 2" xfId="2824"/>
    <cellStyle name="常规 3 4 4" xfId="2825"/>
    <cellStyle name="40% - 强调文字颜色 1 12 3" xfId="2826"/>
    <cellStyle name="输出 11 7 4" xfId="2827"/>
    <cellStyle name="40% - 强调文字颜色 1 13" xfId="2828"/>
    <cellStyle name="输出 9 2 4" xfId="2829"/>
    <cellStyle name="40% - 强调文字颜色 1 2 2" xfId="2830"/>
    <cellStyle name="60% - 强调文字颜色 2 2 7" xfId="2831"/>
    <cellStyle name="计算 2 15" xfId="2832"/>
    <cellStyle name="40% - 强调文字颜色 1 2 2 2" xfId="2833"/>
    <cellStyle name="60% - 强调文字颜色 3 6 4" xfId="2834"/>
    <cellStyle name="计算 2 15 2" xfId="2835"/>
    <cellStyle name="60% - 强调文字颜色 3 6 4 2" xfId="2836"/>
    <cellStyle name="40% - 强调文字颜色 1 2 2 2 2" xfId="2837"/>
    <cellStyle name="汇总 2 4" xfId="2838"/>
    <cellStyle name="40% - 强调文字颜色 1 2 3" xfId="2839"/>
    <cellStyle name="60% - 强调文字颜色 2 2 8" xfId="2840"/>
    <cellStyle name="计算 2 16" xfId="2841"/>
    <cellStyle name="60% - 强调文字颜色 5 9 7" xfId="2842"/>
    <cellStyle name="40% - 强调文字颜色 4 9 2" xfId="2843"/>
    <cellStyle name="40% - 强调文字颜色 1 2 4" xfId="2844"/>
    <cellStyle name="差_单价_吴忠利通区五里坡ff" xfId="2845"/>
    <cellStyle name="计算 2 17" xfId="2846"/>
    <cellStyle name="差_五里坡2014年度小农水概算核2014.6.8" xfId="2847"/>
    <cellStyle name="40% - 强调文字颜色 4 9 2 2" xfId="2848"/>
    <cellStyle name="差_Book1_Book1" xfId="2849"/>
    <cellStyle name="60% - 强调文字颜色 3 8 4" xfId="2850"/>
    <cellStyle name="40% - 强调文字颜色 1 2 4 2" xfId="2851"/>
    <cellStyle name="标题 2 2 2 2" xfId="2852"/>
    <cellStyle name="40% - 强调文字颜色 4 9 3" xfId="2853"/>
    <cellStyle name="40% - 强调文字颜色 1 2 5" xfId="2854"/>
    <cellStyle name="计算 2 18" xfId="2855"/>
    <cellStyle name="40% - 强调文字颜色 4 9 3 2" xfId="2856"/>
    <cellStyle name="60% - 强调文字颜色 3 9 4" xfId="2857"/>
    <cellStyle name="40% - 强调文字颜色 1 2 5 2" xfId="2858"/>
    <cellStyle name="40% - 强调文字颜色 4 9 4 2" xfId="2859"/>
    <cellStyle name="40% - 强调文字颜色 1 2 6 2" xfId="2860"/>
    <cellStyle name="40% - 强调文字颜色 4 9 5" xfId="2861"/>
    <cellStyle name="差_中宁水价改革南北渠预算" xfId="2862"/>
    <cellStyle name="40% - 强调文字颜色 1 2 7" xfId="2863"/>
    <cellStyle name="Percent_!!!GO" xfId="2864"/>
    <cellStyle name="常规 3_（ 2010年概算）利通区二支渠工程5.25" xfId="2865"/>
    <cellStyle name="40% - 强调文字颜色 4 9 6" xfId="2866"/>
    <cellStyle name="差 9 5 2" xfId="2867"/>
    <cellStyle name="常规 42 4" xfId="2868"/>
    <cellStyle name="常规 37 4" xfId="2869"/>
    <cellStyle name="40% - 强调文字颜色 1 2 8" xfId="2870"/>
    <cellStyle name="40% - 强调文字颜色 1 3" xfId="2871"/>
    <cellStyle name="常规 9 2" xfId="2872"/>
    <cellStyle name="60% - 强调文字颜色 2 3 7" xfId="2873"/>
    <cellStyle name="常规 9 2 2" xfId="2874"/>
    <cellStyle name="输出 9 3 4" xfId="2875"/>
    <cellStyle name="40% - 强调文字颜色 1 3 2" xfId="2876"/>
    <cellStyle name="40% - 强调文字颜色 1 3 3" xfId="2877"/>
    <cellStyle name="常规 9 2 3" xfId="2878"/>
    <cellStyle name="40% - 强调文字颜色 1 3 4" xfId="2879"/>
    <cellStyle name="40% - 强调文字颜色 1 3 5" xfId="2880"/>
    <cellStyle name="60% - 强调文字颜色 1 2 6" xfId="2881"/>
    <cellStyle name="60% - 强调文字颜色 4 9 4" xfId="2882"/>
    <cellStyle name="好_晒场_原州区姚磨喷灌概算核2014.1.6_孙家滩高效节水概算朱清核（加30万最终批复f）2015.1.8" xfId="2883"/>
    <cellStyle name="40% - 强调文字颜色 1 3 5 2" xfId="2884"/>
    <cellStyle name="60% - 强调文字颜色 1 3 6" xfId="2885"/>
    <cellStyle name="40% - 强调文字颜色 1 3 6 2" xfId="2886"/>
    <cellStyle name="40% - 强调文字颜色 1 3 7" xfId="2887"/>
    <cellStyle name="60% - 强调文字颜色 2 4 7" xfId="2888"/>
    <cellStyle name="常规 9 3 2" xfId="2889"/>
    <cellStyle name="输出 9 4 4" xfId="2890"/>
    <cellStyle name="40% - 强调文字颜色 1 4 2" xfId="2891"/>
    <cellStyle name="60% - 强调文字颜色 5 6 4" xfId="2892"/>
    <cellStyle name="40% - 强调文字颜色 1 4 2 2" xfId="2893"/>
    <cellStyle name="检查单元格 3 5 3" xfId="2894"/>
    <cellStyle name="40% - 强调文字颜色 1 4 3" xfId="2895"/>
    <cellStyle name="差_五里坡生态移民农业开发土壤改良及治沙工程控制价工程_2014年小农水工程高效片区概算核2014.6.5" xfId="2896"/>
    <cellStyle name="常规 9 3 3" xfId="2897"/>
    <cellStyle name="60% - 强调文字颜色 5 7 4" xfId="2898"/>
    <cellStyle name="40% - 强调文字颜色 1 4 3 2" xfId="2899"/>
    <cellStyle name="检查单元格 3 6 3" xfId="2900"/>
    <cellStyle name="40% - 强调文字颜色 1 4 4" xfId="2901"/>
    <cellStyle name="40% - 强调文字颜色 6 7 2 2" xfId="2902"/>
    <cellStyle name="60% - 强调文字颜色 5 8 4" xfId="2903"/>
    <cellStyle name="40% - 强调文字颜色 1 4 4 2" xfId="2904"/>
    <cellStyle name="40% - 强调文字颜色 1 4 5" xfId="2905"/>
    <cellStyle name="60% - 强调文字颜色 2 2 6" xfId="2906"/>
    <cellStyle name="计算 2 14" xfId="2907"/>
    <cellStyle name="40% - 强调文字颜色 1 4 5 2" xfId="2908"/>
    <cellStyle name="好_黄土梁灌区_Sheet1" xfId="2909"/>
    <cellStyle name="60% - 强调文字颜色 5 9 4" xfId="2910"/>
    <cellStyle name="60% - 强调文字颜色 2 3 6" xfId="2911"/>
    <cellStyle name="差_生态移民农业开发土壤改良及治沙工程控制价工程修改_孙家滩高效节水概算朱清核（加30万最终批复f）2015.1.8" xfId="2912"/>
    <cellStyle name="常规 44 2 2" xfId="2913"/>
    <cellStyle name="常规 39 2 2" xfId="2914"/>
    <cellStyle name="40% - 强调文字颜色 1 4 6 2" xfId="2915"/>
    <cellStyle name="货币 2 2" xfId="2916"/>
    <cellStyle name="差_利通区二支渠工程概算（周工核定）20100914_孙家滩高效节水概算朱清核（加30万最终批复f）2015.1.8" xfId="2917"/>
    <cellStyle name="常规 44 3" xfId="2918"/>
    <cellStyle name="常规 39 3" xfId="2919"/>
    <cellStyle name="强调文字颜色 2 8 5 3" xfId="2920"/>
    <cellStyle name="40% - 强调文字颜色 1 4 7" xfId="2921"/>
    <cellStyle name="好_中卫市南山台泵站1 2" xfId="2922"/>
    <cellStyle name="常规 9 4" xfId="2923"/>
    <cellStyle name="注释 11 7 2" xfId="2924"/>
    <cellStyle name="40% - 强调文字颜色 1 5" xfId="2925"/>
    <cellStyle name="60% - 强调文字颜色 2 5 7" xfId="2926"/>
    <cellStyle name="差_青铜峡市未入户工程工程量" xfId="2927"/>
    <cellStyle name="常规 9 4 2" xfId="2928"/>
    <cellStyle name="输出 9 5 4" xfId="2929"/>
    <cellStyle name="40% - 强调文字颜色 1 5 2" xfId="2930"/>
    <cellStyle name="60% - 强调文字颜色 6 6 4" xfId="2931"/>
    <cellStyle name="检查单元格 4 5 3" xfId="2932"/>
    <cellStyle name="好_20100227马莲渠乡左右岸合计（江淑萍）_孙家滩高效节水概算朱清核（加30万最终批复f）2015.1.8" xfId="2933"/>
    <cellStyle name="差_Book1_盐池小农概算核2012.9.12" xfId="2934"/>
    <cellStyle name="40% - 强调文字颜色 1 5 2 2" xfId="2935"/>
    <cellStyle name="40% - 强调文字颜色 1 5 3" xfId="2936"/>
    <cellStyle name="60% - 强调文字颜色 5 11 2 2" xfId="2937"/>
    <cellStyle name="40% - 强调文字颜色 4 10 2 2" xfId="2938"/>
    <cellStyle name="60% - 强调文字颜色 6 7 4" xfId="2939"/>
    <cellStyle name="40% - 强调文字颜色 1 5 3 2" xfId="2940"/>
    <cellStyle name="检查单元格 4 6 3" xfId="2941"/>
    <cellStyle name="40% - 强调文字颜色 1 5 4" xfId="2942"/>
    <cellStyle name="40% - 强调文字颜色 6 7 3 2" xfId="2943"/>
    <cellStyle name="差 9" xfId="2944"/>
    <cellStyle name="60% - 强调文字颜色 2 2 2 4" xfId="2945"/>
    <cellStyle name="计算 2 10 4" xfId="2946"/>
    <cellStyle name="60% - 强调文字颜色 6 8 4" xfId="2947"/>
    <cellStyle name="40% - 强调文字颜色 1 5 4 2" xfId="2948"/>
    <cellStyle name="40% - 强调文字颜色 1 5 5" xfId="2949"/>
    <cellStyle name="60% - 强调文字颜色 3 2 6" xfId="2950"/>
    <cellStyle name="计算 7 14" xfId="2951"/>
    <cellStyle name="计算 2 11 4" xfId="2952"/>
    <cellStyle name="60% - 强调文字颜色 6 9 4" xfId="2953"/>
    <cellStyle name="强调文字颜色 4 10 6" xfId="2954"/>
    <cellStyle name="40% - 强调文字颜色 1 5 5 2" xfId="2955"/>
    <cellStyle name="40% - 强调文字颜色 1 5 6" xfId="2956"/>
    <cellStyle name="计算 2 12 4" xfId="2957"/>
    <cellStyle name="差_利通区马波二渠及四支渠断面_2013年平罗小农水工程概算核2013.3.2_孙家滩高效节水概算朱清核（加30万最终批复f）2015.1.8" xfId="2958"/>
    <cellStyle name="60% - 强调文字颜色 3 3 6" xfId="2959"/>
    <cellStyle name="差_2011年小农水概算5.4_利水公司二标段报价_2014年小农水工程高效片区概算核2014.6.5" xfId="2960"/>
    <cellStyle name="常规 2 3 2 2 3 14" xfId="2961"/>
    <cellStyle name="汇总 10 6" xfId="2962"/>
    <cellStyle name="常规 50 2 2" xfId="2963"/>
    <cellStyle name="常规 45 2 2" xfId="2964"/>
    <cellStyle name="40% - 强调文字颜色 1 5 6 2" xfId="2965"/>
    <cellStyle name="40% - 强调文字颜色 1 5 7" xfId="2966"/>
    <cellStyle name="常规 9 5" xfId="2967"/>
    <cellStyle name="注释 11 7 3" xfId="2968"/>
    <cellStyle name="40% - 强调文字颜色 1 6" xfId="2969"/>
    <cellStyle name="好_20100227马莲渠乡左右岸合计（江淑萍）_吴忠市国家农业科技园区供水工程最终" xfId="2970"/>
    <cellStyle name="40% - 强调文字颜色 3 8" xfId="2971"/>
    <cellStyle name="40% - 强调文字颜色 1 6 2 2" xfId="2972"/>
    <cellStyle name="检查单元格 5 5 3" xfId="2973"/>
    <cellStyle name="40% - 强调文字颜色 1 6 3" xfId="2974"/>
    <cellStyle name="40% - 强调文字颜色 4 10 3 2" xfId="2975"/>
    <cellStyle name="强调文字颜色 5 7 3 3" xfId="2976"/>
    <cellStyle name="Mon閠aire [0]_!!!GO" xfId="2977"/>
    <cellStyle name="40% - 强调文字颜色 4 8" xfId="2978"/>
    <cellStyle name="差_Book1_1_原州区姚磨喷灌概算核2014.1.6" xfId="2979"/>
    <cellStyle name="强调文字颜色 1 2 2 2 3" xfId="2980"/>
    <cellStyle name="40% - 强调文字颜色 1 6 3 2" xfId="2981"/>
    <cellStyle name="检查单元格 5 6 3" xfId="2982"/>
    <cellStyle name="40% - 强调文字颜色 1 6 4" xfId="2983"/>
    <cellStyle name="40% - 强调文字颜色 6 7 4 2" xfId="2984"/>
    <cellStyle name="40% - 强调文字颜色 5 8" xfId="2985"/>
    <cellStyle name="40% - 强调文字颜色 1 6 4 2" xfId="2986"/>
    <cellStyle name="40% - 强调文字颜色 1 6 5" xfId="2987"/>
    <cellStyle name="60% - 强调文字颜色 4 2 6" xfId="2988"/>
    <cellStyle name="40% - 强调文字颜色 6 8" xfId="2989"/>
    <cellStyle name="40% - 强调文字颜色 1 6 5 2" xfId="2990"/>
    <cellStyle name="40% - 强调文字颜色 1 6 6" xfId="2991"/>
    <cellStyle name="40% - 强调文字颜色 1 6 6 2" xfId="2992"/>
    <cellStyle name="40% - 强调文字颜色 1 6 7" xfId="2993"/>
    <cellStyle name="40% - 强调文字颜色 6 2 6 2" xfId="2994"/>
    <cellStyle name="常规 9 6" xfId="2995"/>
    <cellStyle name="注释 11 7 4" xfId="2996"/>
    <cellStyle name="40% - 强调文字颜色 1 7" xfId="2997"/>
    <cellStyle name="40% - 强调文字颜色 1 7 2" xfId="2998"/>
    <cellStyle name="输入 8 10 4" xfId="2999"/>
    <cellStyle name="常规 9 6 2" xfId="3000"/>
    <cellStyle name="输出 9 7 4" xfId="3001"/>
    <cellStyle name="60% - 强调文字颜色 2 7 7" xfId="3002"/>
    <cellStyle name="计算 3 15" xfId="3003"/>
    <cellStyle name="常规 2 2 7" xfId="3004"/>
    <cellStyle name="40% - 强调文字颜色 1 7 2 2" xfId="3005"/>
    <cellStyle name="百分比 4 3" xfId="3006"/>
    <cellStyle name="检查单元格 6 5 3" xfId="3007"/>
    <cellStyle name="40% - 强调文字颜色 1 7 4" xfId="3008"/>
    <cellStyle name="40% - 强调文字颜色 6 7 5 2" xfId="3009"/>
    <cellStyle name="计算 3 17" xfId="3010"/>
    <cellStyle name="40% - 强调文字颜色 1 7 4 2" xfId="3011"/>
    <cellStyle name="40% - 强调文字颜色 1 7 5" xfId="3012"/>
    <cellStyle name="计算 11 13" xfId="3013"/>
    <cellStyle name="40% - 强调文字颜色 1 7 5 2" xfId="3014"/>
    <cellStyle name="差_德隆116号文概算2012.11.21_盐池2014年度高效节水灌溉概算核2014.6.27" xfId="3015"/>
    <cellStyle name="40% - 强调文字颜色 1 7 6" xfId="3016"/>
    <cellStyle name="40% - 强调文字颜色 1 7 6 2" xfId="3017"/>
    <cellStyle name="40% - 强调文字颜色 1 7 7" xfId="3018"/>
    <cellStyle name="40% - 强调文字颜色 1 8 2" xfId="3019"/>
    <cellStyle name="输入 8 11 4" xfId="3020"/>
    <cellStyle name="输出 9 8 4" xfId="3021"/>
    <cellStyle name="60% - 强调文字颜色 2 8 7" xfId="3022"/>
    <cellStyle name="差_Book1_1_原州区姚磨喷灌概算核2014.1.6_孙家滩高效节水概算朱清核（加30万最终批复f）2015.1.8" xfId="3023"/>
    <cellStyle name="40% - 强调文字颜色 1 8 3" xfId="3024"/>
    <cellStyle name="40% - 强调文字颜色 4 10 5 2" xfId="3025"/>
    <cellStyle name="40% - 强调文字颜色 1 8 4" xfId="3026"/>
    <cellStyle name="差_农发仪器设备1_Book1_贺兰北庙9-8" xfId="3027"/>
    <cellStyle name="40% - 强调文字颜色 6 7 6 2" xfId="3028"/>
    <cellStyle name="40% - 强调文字颜色 1 8 5" xfId="3029"/>
    <cellStyle name="40% - 强调文字颜色 1 8 6" xfId="3030"/>
    <cellStyle name="40% - 强调文字颜色 1 8 6 2" xfId="3031"/>
    <cellStyle name="40% - 强调文字颜色 1 8 7" xfId="3032"/>
    <cellStyle name="40% - 强调文字颜色 1 9" xfId="3033"/>
    <cellStyle name="常规 9 8" xfId="3034"/>
    <cellStyle name="40% - 强调文字颜色 1 9 2" xfId="3035"/>
    <cellStyle name="输入 8 12 4" xfId="3036"/>
    <cellStyle name="输出 9 9 4" xfId="3037"/>
    <cellStyle name="60% - 强调文字颜色 2 9 7" xfId="3038"/>
    <cellStyle name="注释 11 9" xfId="3039"/>
    <cellStyle name="常规 4 2 7" xfId="3040"/>
    <cellStyle name="40% - 强调文字颜色 1 9 2 2" xfId="3041"/>
    <cellStyle name="检查单元格 8 5 3" xfId="3042"/>
    <cellStyle name="常规 4 9" xfId="3043"/>
    <cellStyle name="常规 104" xfId="3044"/>
    <cellStyle name="40% - 强调文字颜色 1 9 3" xfId="3045"/>
    <cellStyle name="40% - 强调文字颜色 4 10 6 2" xfId="3046"/>
    <cellStyle name="40% - 强调文字颜色 1 9 3 2" xfId="3047"/>
    <cellStyle name="检查单元格 8 6 3" xfId="3048"/>
    <cellStyle name="常规 5 9" xfId="3049"/>
    <cellStyle name="常规 204" xfId="3050"/>
    <cellStyle name="40% - 强调文字颜色 1 9 5" xfId="3051"/>
    <cellStyle name="40% - 强调文字颜色 1 9 5 2" xfId="3052"/>
    <cellStyle name="常规 7 9" xfId="3053"/>
    <cellStyle name="40% - 强调文字颜色 1 9 6" xfId="3054"/>
    <cellStyle name="差_复件 4月15日2010年马莲渠灌域小型农田水利工程概算11_孙家滩高效节水概算朱清核（加30万最终批复f）2015.1.8" xfId="3055"/>
    <cellStyle name="常规 49 2 2" xfId="3056"/>
    <cellStyle name="40% - 强调文字颜色 1 9 6 2" xfId="3057"/>
    <cellStyle name="常规 8 9" xfId="3058"/>
    <cellStyle name="40% - 强调文字颜色 1 9 7" xfId="3059"/>
    <cellStyle name="60% - 强调文字颜色 3 11" xfId="3060"/>
    <cellStyle name="注释 5 2 5" xfId="3061"/>
    <cellStyle name="好_单价_灵武2014高效节水工程概算核2014.6.27" xfId="3062"/>
    <cellStyle name="40% - 强调文字颜色 2 10" xfId="3063"/>
    <cellStyle name="40% - 强调文字颜色 2 10 2" xfId="3064"/>
    <cellStyle name="60% - 强调文字颜色 3 11 2" xfId="3065"/>
    <cellStyle name="注释 5 2 5 2" xfId="3066"/>
    <cellStyle name="40% - 强调文字颜色 2 10 2 2" xfId="3067"/>
    <cellStyle name="输出 8 6 3" xfId="3068"/>
    <cellStyle name="差_利通区2012年小农水重点县概算核2012.9.18_（10.17）庄立明2014年中央统筹资金永宁县第一排水沟、永清沟治理及泵站改造工程" xfId="3069"/>
    <cellStyle name="千分位[0__fb-2?1,2)_引黄硌区12表" xfId="3070"/>
    <cellStyle name="60% - 强调文字颜色 1 6 6" xfId="3071"/>
    <cellStyle name="60% - 强调文字颜色 3 11 2 2" xfId="3072"/>
    <cellStyle name="40% - 强调文字颜色 2 10 3 2" xfId="3073"/>
    <cellStyle name="输出 8 7 3" xfId="3074"/>
    <cellStyle name="60% - 强调文字颜色 1 7 6" xfId="3075"/>
    <cellStyle name="60% - 强调文字颜色 3 11 4" xfId="3076"/>
    <cellStyle name="差_水力计算、管材统计表" xfId="3077"/>
    <cellStyle name="注释 5 2 5 4" xfId="3078"/>
    <cellStyle name="汇总 7 3 2" xfId="3079"/>
    <cellStyle name="40% - 强调文字颜色 2 10 4" xfId="3080"/>
    <cellStyle name="40% - 强调文字颜色 2 10 4 2" xfId="3081"/>
    <cellStyle name="差_策勒县108号文概算实施方案8000亩2011.10_孙家滩高效节水概算朱清核（加30万最终批复f）2015.1.8" xfId="3082"/>
    <cellStyle name="输出 8 8 3" xfId="3083"/>
    <cellStyle name="60% - 强调文字颜色 1 8 6" xfId="3084"/>
    <cellStyle name="60% - 强调文字颜色 3 11 5" xfId="3085"/>
    <cellStyle name="表标题" xfId="3086"/>
    <cellStyle name="汇总 7 3 3" xfId="3087"/>
    <cellStyle name="40% - 强调文字颜色 2 10 5" xfId="3088"/>
    <cellStyle name="40% - 强调文字颜色 2 10 5 2" xfId="3089"/>
    <cellStyle name="输出 8 9 3" xfId="3090"/>
    <cellStyle name="60% - 强调文字颜色 1 9 6" xfId="3091"/>
    <cellStyle name="强调文字颜色 3 10 8" xfId="3092"/>
    <cellStyle name="40% - 强调文字颜色 2 10 6 2" xfId="3093"/>
    <cellStyle name="好_9.15二支渠工程(核实后概算)_（10.17）庄立明2014年中央统筹资金永宁县第一排水沟、永清沟治理及泵站改造工程" xfId="3094"/>
    <cellStyle name="40% - 强调文字颜色 2 10 7" xfId="3095"/>
    <cellStyle name="强调文字颜色 6 3 5 2" xfId="3096"/>
    <cellStyle name="标题 3 11 3" xfId="3097"/>
    <cellStyle name="注释 9 2 7 3" xfId="3098"/>
    <cellStyle name="40% - 强调文字颜色 4 3 3 2" xfId="3099"/>
    <cellStyle name="计算 9 7 3" xfId="3100"/>
    <cellStyle name="常规 2 3 2 4" xfId="3101"/>
    <cellStyle name="40% - 强调文字颜色 2 2" xfId="3102"/>
    <cellStyle name="40% - 强调文字颜色 2 2 2" xfId="3103"/>
    <cellStyle name="计算 7 15" xfId="3104"/>
    <cellStyle name="差_3.21江淑萍新表_（10.17）庄立明2014年中央统筹资金永宁县第一排水沟、永清沟治理及泵站改造工程" xfId="3105"/>
    <cellStyle name="60% - 强调文字颜色 3 2 7" xfId="3106"/>
    <cellStyle name="40% - 强调文字颜色 2 2 2 2 2" xfId="3107"/>
    <cellStyle name="40% - 强调文字颜色 2 2 3" xfId="3108"/>
    <cellStyle name="好_利通区二支渠工程概算（周工核定）20100914_利水公司二标段报价_孙家滩高效节水概算朱清核（加30万最终批复f）2015.1.8" xfId="3109"/>
    <cellStyle name="60% - 强调文字颜色 3 2 8" xfId="3110"/>
    <cellStyle name="计算 7 16" xfId="3111"/>
    <cellStyle name="注释 2 5 2" xfId="3112"/>
    <cellStyle name="60% - 强调文字颜色 6 9 7" xfId="3113"/>
    <cellStyle name="40% - 强调文字颜色 5 9 2" xfId="3114"/>
    <cellStyle name="40% - 强调文字颜色 2 2 4" xfId="3115"/>
    <cellStyle name="计算 7 17" xfId="3116"/>
    <cellStyle name="40% - 强调文字颜色 5 9 2 2" xfId="3117"/>
    <cellStyle name="常规 2 4_11.24盐池高效节水" xfId="3118"/>
    <cellStyle name="40% - 强调文字颜色 2 2 4 2" xfId="3119"/>
    <cellStyle name="40% - 强调文字颜色 5 9 3" xfId="3120"/>
    <cellStyle name="标题 2 3 2 2" xfId="3121"/>
    <cellStyle name="注释 2 5 3" xfId="3122"/>
    <cellStyle name="好_2014年扁担沟镇土地整理_例：土地开发整理预算定额" xfId="3123"/>
    <cellStyle name="40% - 强调文字颜色 2 2 5" xfId="3124"/>
    <cellStyle name="40% - 强调文字颜色 5 9 3 2" xfId="3125"/>
    <cellStyle name="40% - 强调文字颜色 2 2 5 2" xfId="3126"/>
    <cellStyle name="40% - 强调文字颜色 5 9 4 2" xfId="3127"/>
    <cellStyle name="差_黄土梁灌区" xfId="3128"/>
    <cellStyle name="40% - 强调文字颜色 2 2 6 2" xfId="3129"/>
    <cellStyle name="差_临时工" xfId="3130"/>
    <cellStyle name="差_利通区马波二渠及四支渠断面_2014年小农水工程高效片区概算核2014.6.5" xfId="3131"/>
    <cellStyle name="40% - 强调文字颜色 2 3" xfId="3132"/>
    <cellStyle name="40% - 强调文字颜色 2 3 2" xfId="3133"/>
    <cellStyle name="60% - 强调文字颜色 3 3 7" xfId="3134"/>
    <cellStyle name="40% - 强调文字颜色 2 3 2 2" xfId="3135"/>
    <cellStyle name="40% - 强调文字颜色 2 3 3" xfId="3136"/>
    <cellStyle name="注释 7 2 7 3" xfId="3137"/>
    <cellStyle name="New Times Roman" xfId="3138"/>
    <cellStyle name="40% - 强调文字颜色 2 3 3 2" xfId="3139"/>
    <cellStyle name="40% - 强调文字颜色 2 3 4" xfId="3140"/>
    <cellStyle name="40% - 强调文字颜色 2 3 4 2" xfId="3141"/>
    <cellStyle name="40% - 强调文字颜色 2 3 5" xfId="3142"/>
    <cellStyle name="差_23-宁夏 4" xfId="3143"/>
    <cellStyle name="40% - 强调文字颜色 2 3 5 2" xfId="3144"/>
    <cellStyle name="40% - 强调文字颜色 2 3 6 2" xfId="3145"/>
    <cellStyle name="差_4.6马波二渠轮灌组划分_2013年平罗小农水工程概算核2013.3.2_孙家滩高效节水概算朱清核（加30万最终批复f）2015.1.8" xfId="3146"/>
    <cellStyle name="好_黄羊滩（116）预算定额（最终）2010.03.28 4" xfId="3147"/>
    <cellStyle name="60% - 强调文字颜色 3 4 7" xfId="3148"/>
    <cellStyle name="输出 3 10 2" xfId="3149"/>
    <cellStyle name="40% - 强调文字颜色 2 4 2" xfId="3150"/>
    <cellStyle name="40% - 强调文字颜色 2 4 2 2" xfId="3151"/>
    <cellStyle name="40% - 强调文字颜色 2 4 3" xfId="3152"/>
    <cellStyle name="40% - 强调文字颜色 2 4 3 2" xfId="3153"/>
    <cellStyle name="标题 12" xfId="3154"/>
    <cellStyle name="40% - 强调文字颜色 2 4 4" xfId="3155"/>
    <cellStyle name="40% - 强调文字颜色 6 8 2 2" xfId="3156"/>
    <cellStyle name="40% - 强调文字颜色 2 4 4 2" xfId="3157"/>
    <cellStyle name="差_复件 2010年马莲渠灌域小型农田水利工程_2015年小农水新增资金项目永宁县泵站翻建改造工程" xfId="3158"/>
    <cellStyle name="40% - 强调文字颜色 2 4 5 2" xfId="3159"/>
    <cellStyle name="注释 11 8 2" xfId="3160"/>
    <cellStyle name="40% - 强调文字颜色 2 5" xfId="3161"/>
    <cellStyle name="60% - 强调文字颜色 3 5 7" xfId="3162"/>
    <cellStyle name="输出 3 11 2" xfId="3163"/>
    <cellStyle name="40% - 强调文字颜色 2 5 2" xfId="3164"/>
    <cellStyle name="差_台时、单价汇总" xfId="3165"/>
    <cellStyle name="差_以色列贷款预算_（10.17）庄立明2014年中央统筹资金永宁县第一排水沟、永清沟治理及泵站改造工程" xfId="3166"/>
    <cellStyle name="40% - 强调文字颜色 2 5 2 2" xfId="3167"/>
    <cellStyle name="40% - 强调文字颜色 2 5 3 2" xfId="3168"/>
    <cellStyle name="40% - 强调文字颜色 2 5 4" xfId="3169"/>
    <cellStyle name="40% - 强调文字颜色 6 8 3 2" xfId="3170"/>
    <cellStyle name="好_管材招标控制价_2014年小农水工程高效片区概算核2014.6.5" xfId="3171"/>
    <cellStyle name="强调文字颜色 6 6 4 3" xfId="3172"/>
    <cellStyle name="60% - 强调文字颜色 3 2 2 4" xfId="3173"/>
    <cellStyle name="计算 7 10 4" xfId="3174"/>
    <cellStyle name="40% - 强调文字颜色 2 5 4 2" xfId="3175"/>
    <cellStyle name="40% - 强调文字颜色 6 10 3 2" xfId="3176"/>
    <cellStyle name="40% - 强调文字颜色 2 5 5" xfId="3177"/>
    <cellStyle name="40% - 强调文字颜色 2 5 5 2" xfId="3178"/>
    <cellStyle name="60% - 强调文字颜色 1 3" xfId="3179"/>
    <cellStyle name="注释 11 8 3" xfId="3180"/>
    <cellStyle name="40% - 强调文字颜色 2 6" xfId="3181"/>
    <cellStyle name="60% - 强调文字颜色 3 6 7" xfId="3182"/>
    <cellStyle name="差_Book1_2_贺兰北庙9-8" xfId="3183"/>
    <cellStyle name="输出 3 12 2" xfId="3184"/>
    <cellStyle name="40% - 强调文字颜色 2 6 2" xfId="3185"/>
    <cellStyle name="40% - 强调文字颜色 2 6 2 2" xfId="3186"/>
    <cellStyle name="汇总 5 4" xfId="3187"/>
    <cellStyle name="常规 10 2 5" xfId="3188"/>
    <cellStyle name="40% - 强调文字颜色 2 6 3 2" xfId="3189"/>
    <cellStyle name="差_黄土梁灌区_永宁闽宁葡萄滴管工程（三期）概算核2014.10.12" xfId="3190"/>
    <cellStyle name="强调文字颜色 6 10 2 2" xfId="3191"/>
    <cellStyle name="汇总 6 4" xfId="3192"/>
    <cellStyle name="40% - 强调文字颜色 2 6 4" xfId="3193"/>
    <cellStyle name="强调文字颜色 6 10 3" xfId="3194"/>
    <cellStyle name="40% - 强调文字颜色 6 8 4 2" xfId="3195"/>
    <cellStyle name="Normal_!!!GO" xfId="3196"/>
    <cellStyle name="40% - 强调文字颜色 2 6 4 2" xfId="3197"/>
    <cellStyle name="强调文字颜色 6 10 3 2" xfId="3198"/>
    <cellStyle name="汇总 7 4" xfId="3199"/>
    <cellStyle name="40% - 强调文字颜色 6 10 4 2" xfId="3200"/>
    <cellStyle name="40% - 强调文字颜色 2 6 5" xfId="3201"/>
    <cellStyle name="强调文字颜色 6 10 4" xfId="3202"/>
    <cellStyle name="好_西吉县葫芦河治理工程概算表（116号）-核_五里坡2014年度小农水概算核2014.6.8" xfId="3203"/>
    <cellStyle name="40% - 强调文字颜色 2 6 5 2" xfId="3204"/>
    <cellStyle name="强调文字颜色 6 10 4 2" xfId="3205"/>
    <cellStyle name="汇总 8 4" xfId="3206"/>
    <cellStyle name="差_唐访渡槽工程量方案比选611 3 2" xfId="3207"/>
    <cellStyle name="40% - 强调文字颜色 2 7 2 2" xfId="3208"/>
    <cellStyle name="40% - 强调文字颜色 2 7 4" xfId="3209"/>
    <cellStyle name="强调文字颜色 6 11 3" xfId="3210"/>
    <cellStyle name="40% - 强调文字颜色 6 8 5 2" xfId="3211"/>
    <cellStyle name="差_唐访渡槽工程量方案比选611 5" xfId="3212"/>
    <cellStyle name="输出 3 13 4" xfId="3213"/>
    <cellStyle name="计算 8 17" xfId="3214"/>
    <cellStyle name="好_宁夏易捷枸杞庄园科技有限公司恩和枸杞示范基地滴灌项目2012.3.23（1f）_吴忠市孙家滩土地占补二期预算（马建涛2014.7.6终）" xfId="3215"/>
    <cellStyle name="差_13标预算_Book1" xfId="3216"/>
    <cellStyle name="40% - 强调文字颜色 2 7 4 2" xfId="3217"/>
    <cellStyle name="40% - 强调文字颜色 6 10 5 2" xfId="3218"/>
    <cellStyle name="40% - 强调文字颜色 2 7 5" xfId="3219"/>
    <cellStyle name="强调文字颜色 6 11 4" xfId="3220"/>
    <cellStyle name="好_20110920吴忠市利通区秦渠两侧绿化带整地项目控制价工程" xfId="3221"/>
    <cellStyle name="40% - 强调文字颜色 2 7 5 2" xfId="3222"/>
    <cellStyle name="汇总 11 4 4" xfId="3223"/>
    <cellStyle name="差_黄羊滩（116）预算定额（最终）2010.03.28" xfId="3224"/>
    <cellStyle name="解释性文本 3 6" xfId="3225"/>
    <cellStyle name="40% - 强调文字颜色 2 7 6 2" xfId="3226"/>
    <cellStyle name="60% - 强调文字颜色 3 8 7" xfId="3227"/>
    <cellStyle name="输出 3 14 2" xfId="3228"/>
    <cellStyle name="标题 1 3" xfId="3229"/>
    <cellStyle name="40% - 强调文字颜色 2 8 2" xfId="3230"/>
    <cellStyle name="标题 1 3 2" xfId="3231"/>
    <cellStyle name="40% - 强调文字颜色 2 8 2 2" xfId="3232"/>
    <cellStyle name="40% - 强调文字颜色 2 8 4" xfId="3233"/>
    <cellStyle name="强调文字颜色 6 12 3" xfId="3234"/>
    <cellStyle name="40% - 强调文字颜色 6 8 6 2" xfId="3235"/>
    <cellStyle name="标题 1 5" xfId="3236"/>
    <cellStyle name="差_单价_Sheet1" xfId="3237"/>
    <cellStyle name="40% - 强调文字颜色 6 10 6 2" xfId="3238"/>
    <cellStyle name="40% - 强调文字颜色 2 8 5" xfId="3239"/>
    <cellStyle name="强调文字颜色 6 12 4" xfId="3240"/>
    <cellStyle name="标题 1 6" xfId="3241"/>
    <cellStyle name="标题 1 6 2" xfId="3242"/>
    <cellStyle name="40% - 强调文字颜色 2 8 5 2" xfId="3243"/>
    <cellStyle name="标题 1 7 2" xfId="3244"/>
    <cellStyle name="40% - 强调文字颜色 2 8 6 2" xfId="3245"/>
    <cellStyle name="60% - 强调文字颜色 3 9 7" xfId="3246"/>
    <cellStyle name="标题 2 3" xfId="3247"/>
    <cellStyle name="40% - 强调文字颜色 2 9 2" xfId="3248"/>
    <cellStyle name="标题 2 3 2" xfId="3249"/>
    <cellStyle name="40% - 强调文字颜色 2 9 2 2" xfId="3250"/>
    <cellStyle name="标题 2 5 2" xfId="3251"/>
    <cellStyle name="40% - 强调文字颜色 2 9 4 2" xfId="3252"/>
    <cellStyle name="标题 2 6" xfId="3253"/>
    <cellStyle name="40% - 强调文字颜色 2 9 5" xfId="3254"/>
    <cellStyle name="标题 2 6 2" xfId="3255"/>
    <cellStyle name="40% - 强调文字颜色 2 9 5 2" xfId="3256"/>
    <cellStyle name="标题 2 7 2" xfId="3257"/>
    <cellStyle name="40% - 强调文字颜色 2 9 6 2" xfId="3258"/>
    <cellStyle name="40% - 强调文字颜色 3 10 5 2" xfId="3259"/>
    <cellStyle name="60% - 强调文字颜色 3 4 3 2" xfId="3260"/>
    <cellStyle name="百分比 9" xfId="3261"/>
    <cellStyle name="40% - 强调文字颜色 3 10 6" xfId="3262"/>
    <cellStyle name="40% - 强调文字颜色 3 10 6 2" xfId="3263"/>
    <cellStyle name="标题 3 12 3" xfId="3264"/>
    <cellStyle name="注释 9 2 8 3" xfId="3265"/>
    <cellStyle name="40% - 强调文字颜色 4 3 4 2" xfId="3266"/>
    <cellStyle name="输入 9 12" xfId="3267"/>
    <cellStyle name="计算 9 8 3" xfId="3268"/>
    <cellStyle name="40% - 强调文字颜色 3 2" xfId="3269"/>
    <cellStyle name="60% - 强调文字颜色 4 2 7" xfId="3270"/>
    <cellStyle name="40% - 强调文字颜色 3 2 2" xfId="3271"/>
    <cellStyle name="40% - 强调文字颜色 6 9" xfId="3272"/>
    <cellStyle name="注释 3 5" xfId="3273"/>
    <cellStyle name="常规 31 2 2 2" xfId="3274"/>
    <cellStyle name="常规 26 2 2 2" xfId="3275"/>
    <cellStyle name="差_中小河流单价3" xfId="3276"/>
    <cellStyle name="40% - 强调文字颜色 3 2 2 2" xfId="3277"/>
    <cellStyle name="40% - 强调文字颜色 6 9 2" xfId="3278"/>
    <cellStyle name="输入 9 12 4" xfId="3279"/>
    <cellStyle name="40% - 强调文字颜色 3 2 4" xfId="3280"/>
    <cellStyle name="40% - 强调文字颜色 3 4 4" xfId="3281"/>
    <cellStyle name="差_批复黄羊滩（116）预算定额（最终）2010.9.3_吴忠利通区五里坡ff" xfId="3282"/>
    <cellStyle name="40% - 强调文字颜色 6 9 2 2" xfId="3283"/>
    <cellStyle name="常规 82" xfId="3284"/>
    <cellStyle name="常规 77" xfId="3285"/>
    <cellStyle name="计算 10 2 3" xfId="3286"/>
    <cellStyle name="40% - 强调文字颜色 3 2 2 2 2" xfId="3287"/>
    <cellStyle name="注释 5 7" xfId="3288"/>
    <cellStyle name="差_中卫市南山台泵站1" xfId="3289"/>
    <cellStyle name="40% - 强调文字颜色 3 2 4 2" xfId="3290"/>
    <cellStyle name="标题 2 4 2 2" xfId="3291"/>
    <cellStyle name="注释 3 5 3" xfId="3292"/>
    <cellStyle name="40% - 强调文字颜色 6 9 3" xfId="3293"/>
    <cellStyle name="40% - 强调文字颜色 3 2 2 3" xfId="3294"/>
    <cellStyle name="40% - 强调文字颜色 3 2 5" xfId="3295"/>
    <cellStyle name="60% - 强调文字颜色 4 2 8" xfId="3296"/>
    <cellStyle name="40% - 强调文字颜色 3 2 3" xfId="3297"/>
    <cellStyle name="40% - 强调文字颜色 3 3 4" xfId="3298"/>
    <cellStyle name="好_太阳山自动化概算_喊叫水概算汇总表【批复】" xfId="3299"/>
    <cellStyle name="40% - 强调文字颜色 3 2 3 2" xfId="3300"/>
    <cellStyle name="40% - 强调文字颜色 3 5 4" xfId="3301"/>
    <cellStyle name="40% - 强调文字颜色 6 9 3 2" xfId="3302"/>
    <cellStyle name="40% - 强调文字颜色 3 2 5 2" xfId="3303"/>
    <cellStyle name="40% - 强调文字颜色 3 6 4" xfId="3304"/>
    <cellStyle name="40% - 强调文字颜色 6 9 4 2" xfId="3305"/>
    <cellStyle name="40% - 强调文字颜色 3 2 6 2" xfId="3306"/>
    <cellStyle name="40% - 强调文字颜色 3 3" xfId="3307"/>
    <cellStyle name="40% - 强调文字颜色 4 2 4" xfId="3308"/>
    <cellStyle name="40% - 强调文字颜色 3 3 2 2" xfId="3309"/>
    <cellStyle name="40% - 强调文字颜色 3 3 3" xfId="3310"/>
    <cellStyle name="40% - 强调文字颜色 4 4 4" xfId="3311"/>
    <cellStyle name="好_2011年小农水概算5.4_利水公司二标段报价_2015年小农水新增资金项目永宁县泵站翻建改造工程" xfId="3312"/>
    <cellStyle name="40% - 强调文字颜色 3 3 4 2" xfId="3313"/>
    <cellStyle name="40% - 强调文字颜色 3 3 5" xfId="3314"/>
    <cellStyle name="好_阿克苏地区节水规划估算(内审修改)" xfId="3315"/>
    <cellStyle name="40% - 强调文字颜色 3 3 5 2" xfId="3316"/>
    <cellStyle name="60% - 强调文字颜色 1 10 5" xfId="3317"/>
    <cellStyle name="40% - 强调文字颜色 4 5 4" xfId="3318"/>
    <cellStyle name="60% - 强调文字颜色 4 4 7" xfId="3319"/>
    <cellStyle name="40% - 强调文字颜色 3 4 2" xfId="3320"/>
    <cellStyle name="40% - 强调文字颜色 3 4 3" xfId="3321"/>
    <cellStyle name="40% - 强调文字颜色 5 3 4" xfId="3322"/>
    <cellStyle name="40% - 强调文字颜色 3 4 3 2" xfId="3323"/>
    <cellStyle name="差_小洪沟（新定额）2010.7.10改估算改_喊叫水概算汇总表【批复】" xfId="3324"/>
    <cellStyle name="40% - 强调文字颜色 5 4 4" xfId="3325"/>
    <cellStyle name="好_唐访渡槽工程量方案比选611 2" xfId="3326"/>
    <cellStyle name="40% - 强调文字颜色 3 4 4 2" xfId="3327"/>
    <cellStyle name="40% - 强调文字颜色 5 5 4" xfId="3328"/>
    <cellStyle name="单价名称" xfId="3329"/>
    <cellStyle name="40% - 强调文字颜色 3 4 5 2" xfId="3330"/>
    <cellStyle name="注释 3 2 12" xfId="3331"/>
    <cellStyle name="40% - 强调文字颜色 5 6 4" xfId="3332"/>
    <cellStyle name="40% - 强调文字颜色 3 4 6 2" xfId="3333"/>
    <cellStyle name="注释 11 9 2" xfId="3334"/>
    <cellStyle name="40% - 强调文字颜色 3 5" xfId="3335"/>
    <cellStyle name="40% - 强调文字颜色 3 5 2" xfId="3336"/>
    <cellStyle name="常规 2 3 2 2 9 5_喊叫水概算汇总表【批复】" xfId="3337"/>
    <cellStyle name="60% - 强调文字颜色 4 5 7" xfId="3338"/>
    <cellStyle name="40% - 强调文字颜色 6 2 4" xfId="3339"/>
    <cellStyle name="差_批复黄羊滩（116）预算定额（最终）2010.9.3_五里坡2014年度小农水概算核2014.6.8" xfId="3340"/>
    <cellStyle name="注释 6 5 2" xfId="3341"/>
    <cellStyle name="40% - 强调文字颜色 3 5 2 2" xfId="3342"/>
    <cellStyle name="40% - 强调文字颜色 6 3 4" xfId="3343"/>
    <cellStyle name="40% - 强调文字颜色 3 5 3 2" xfId="3344"/>
    <cellStyle name="差_批复黄羊滩（116）预算定额（最终）2010.9.3_孙家滩高效节水概算朱清核（加30万最终批复f）2015.1.8" xfId="3345"/>
    <cellStyle name="60% - 强调文字颜色 4 2 2 4" xfId="3346"/>
    <cellStyle name="链接单元格 2 6 2" xfId="3347"/>
    <cellStyle name="差_阿克苏地区节水规划估算(内审修改)" xfId="3348"/>
    <cellStyle name="40% - 强调文字颜色 6 4 4" xfId="3349"/>
    <cellStyle name="40% - 强调文字颜色 3 5 4 2" xfId="3350"/>
    <cellStyle name="40% - 强调文字颜色 6 5 4" xfId="3351"/>
    <cellStyle name="好_永宁县中干沟沟道砌护工程（一期工程）马玲2012.3.19 2" xfId="3352"/>
    <cellStyle name="40% - 强调文字颜色 3 5 5 2" xfId="3353"/>
    <cellStyle name="差_吴忠市孙家滩项目2011.12.16-批复概算_永宁闽宁葡萄滴管工程（三期）概算核2014.10.12" xfId="3354"/>
    <cellStyle name="40% - 强调文字颜色 3 5 6" xfId="3355"/>
    <cellStyle name="40% - 强调文字颜色 6 6 4" xfId="3356"/>
    <cellStyle name="40% - 强调文字颜色 3 5 6 2" xfId="3357"/>
    <cellStyle name="注释 11 9 3" xfId="3358"/>
    <cellStyle name="40% - 强调文字颜色 3 6" xfId="3359"/>
    <cellStyle name="40% - 强调文字颜色 3 6 3 2" xfId="3360"/>
    <cellStyle name="40% - 强调文字颜色 3 6 4 2" xfId="3361"/>
    <cellStyle name="40% - 强调文字颜色 3 6 5 2" xfId="3362"/>
    <cellStyle name="40% - 强调文字颜色 3 6 6" xfId="3363"/>
    <cellStyle name="40% - 强调文字颜色 3 6 6 2" xfId="3364"/>
    <cellStyle name="60% - 强调文字颜色 4 7 7" xfId="3365"/>
    <cellStyle name="40% - 强调文字颜色 3 7 2" xfId="3366"/>
    <cellStyle name="40% - 强调文字颜色 3 7 2 2" xfId="3367"/>
    <cellStyle name="差_Book1_（10.17）庄立明2014年中央统筹资金永宁县第一排水沟、永清沟治理及泵站改造工程" xfId="3368"/>
    <cellStyle name="40% - 强调文字颜色 3 7 3" xfId="3369"/>
    <cellStyle name="40% - 强调文字颜色 3 7 3 2" xfId="3370"/>
    <cellStyle name="Heading 4" xfId="3371"/>
    <cellStyle name="差_黄羊滩（116）预算定额（最终）2010.03.28_贺兰县兰光村、金鑫村高效节水核2012.9.13_孙家滩高效节水概算朱清核（加30万最终批复f）2015.1.8" xfId="3372"/>
    <cellStyle name="注释 9 5" xfId="3373"/>
    <cellStyle name="输出 5 15" xfId="3374"/>
    <cellStyle name="60% - 强调文字颜色 4 8 7" xfId="3375"/>
    <cellStyle name="40% - 强调文字颜色 3 8 2" xfId="3376"/>
    <cellStyle name="40% - 强调文字颜色 3 8 3" xfId="3377"/>
    <cellStyle name="差_Book1_3" xfId="3378"/>
    <cellStyle name="40% - 强调文字颜色 3 8 3 2" xfId="3379"/>
    <cellStyle name="标题 11 6" xfId="3380"/>
    <cellStyle name="注释 9 6 2" xfId="3381"/>
    <cellStyle name="强调文字颜色 4 2 5 3" xfId="3382"/>
    <cellStyle name="标题 12 6" xfId="3383"/>
    <cellStyle name="注释 9 7 2" xfId="3384"/>
    <cellStyle name="强调文字颜色 4 2 6 3" xfId="3385"/>
    <cellStyle name="注释 7 10 2" xfId="3386"/>
    <cellStyle name="汇总 6 13" xfId="3387"/>
    <cellStyle name="40% - 强调文字颜色 3 8 4 2" xfId="3388"/>
    <cellStyle name="警告文本 2 2 2" xfId="3389"/>
    <cellStyle name="标题 13 6" xfId="3390"/>
    <cellStyle name="注释 9 8 2" xfId="3391"/>
    <cellStyle name="注释 7 11 2" xfId="3392"/>
    <cellStyle name="40% - 强调文字颜色 3 8 5 2" xfId="3393"/>
    <cellStyle name="60% - 强调文字颜色 2 10 5" xfId="3394"/>
    <cellStyle name="汇总 2 2 3" xfId="3395"/>
    <cellStyle name="40% - 强调文字颜色 3 9" xfId="3396"/>
    <cellStyle name="60% - 强调文字颜色 4 9 7" xfId="3397"/>
    <cellStyle name="40% - 强调文字颜色 3 9 2" xfId="3398"/>
    <cellStyle name="40% - 强调文字颜色 3 9 3 2" xfId="3399"/>
    <cellStyle name="40% - 强调文字颜色 3 9 4 2" xfId="3400"/>
    <cellStyle name="常规 2 2_（071011利水一标段）黄河宁夏段二期防洪工程银灵吴青段堤防建设项目" xfId="3401"/>
    <cellStyle name="差_3.21波浪渠现状及改造表_2013年平罗小农水工程概算核2013.3.2" xfId="3402"/>
    <cellStyle name="警告文本 3 2" xfId="3403"/>
    <cellStyle name="计算 10 7 4" xfId="3404"/>
    <cellStyle name="40% - 强调文字颜色 3 9 5" xfId="3405"/>
    <cellStyle name="40% - 强调文字颜色 3 9 5 2" xfId="3406"/>
    <cellStyle name="汇总 3 2 3" xfId="3407"/>
    <cellStyle name="差_高效节水单价-2期_孙家滩高效节水概算朱清核（加30万最终批复f）2015.1.8" xfId="3408"/>
    <cellStyle name="警告文本 3 3" xfId="3409"/>
    <cellStyle name="40% - 强调文字颜色 3 9 6" xfId="3410"/>
    <cellStyle name="Accent1" xfId="3411"/>
    <cellStyle name="常规 10 6" xfId="3412"/>
    <cellStyle name="40% - 强调文字颜色 3 9 6 2" xfId="3413"/>
    <cellStyle name="汇总 3 3 3" xfId="3414"/>
    <cellStyle name="60% - 强调文字颜色 5 11 3" xfId="3415"/>
    <cellStyle name="强调文字颜色 1 7 3 3" xfId="3416"/>
    <cellStyle name="40% - 强调文字颜色 4 10 3" xfId="3417"/>
    <cellStyle name="60% - 强调文字颜色 5 11 4" xfId="3418"/>
    <cellStyle name="好_黄羊滩（116）预算定额（最终）2010.03.28_Sheet1" xfId="3419"/>
    <cellStyle name="40% - 强调文字颜色 4 10 4" xfId="3420"/>
    <cellStyle name="60% - 强调文字颜色 5 11 5" xfId="3421"/>
    <cellStyle name="40% - 强调文字颜色 4 10 5" xfId="3422"/>
    <cellStyle name="60% - 强调文字颜色 3 9 3 2" xfId="3423"/>
    <cellStyle name="40% - 强调文字颜色 4 10 6" xfId="3424"/>
    <cellStyle name="60% - 强调文字颜色 6 10 5" xfId="3425"/>
    <cellStyle name="40% - 强调文字颜色 4 3 5 2" xfId="3426"/>
    <cellStyle name="计算 9 9 3" xfId="3427"/>
    <cellStyle name="40% - 强调文字颜色 4 2" xfId="3428"/>
    <cellStyle name="40% - 强调文字颜色 4 2 2 2" xfId="3429"/>
    <cellStyle name="好_23-宁夏_2013年度青铜峡小农水概算核2013.3.4" xfId="3430"/>
    <cellStyle name="计算 8 6 3" xfId="3431"/>
    <cellStyle name="汇总 8 8" xfId="3432"/>
    <cellStyle name="标题 3 4 2 2" xfId="3433"/>
    <cellStyle name="警告文本 10 3 3" xfId="3434"/>
    <cellStyle name="40% - 强调文字颜色 4 2 2 3" xfId="3435"/>
    <cellStyle name="计算 8 6 4" xfId="3436"/>
    <cellStyle name="60% - 强调文字颜色 5 2 8" xfId="3437"/>
    <cellStyle name="40% - 强调文字颜色 4 2 3" xfId="3438"/>
    <cellStyle name="40% - 强调文字颜色 4 2 4 2" xfId="3439"/>
    <cellStyle name="输入 4 12" xfId="3440"/>
    <cellStyle name="计算 8 8 3" xfId="3441"/>
    <cellStyle name="常规 2 2 3 4" xfId="3442"/>
    <cellStyle name="40% - 强调文字颜色 4 2 5" xfId="3443"/>
    <cellStyle name="40% - 强调文字颜色 4 2 5 2" xfId="3444"/>
    <cellStyle name="计算 8 9 3" xfId="3445"/>
    <cellStyle name="常规 2 2 4 4" xfId="3446"/>
    <cellStyle name="40% - 强调文字颜色 4 2 6 2" xfId="3447"/>
    <cellStyle name="40% - 强调文字颜色 4 3" xfId="3448"/>
    <cellStyle name="40% - 强调文字颜色 5 2" xfId="3449"/>
    <cellStyle name="好 2 3" xfId="3450"/>
    <cellStyle name="60% - 强调文字颜色 6 11 5" xfId="3451"/>
    <cellStyle name="40% - 强调文字颜色 4 3 6 2" xfId="3452"/>
    <cellStyle name="40% - 强调文字颜色 5 10 5" xfId="3453"/>
    <cellStyle name="60% - 强调文字颜色 5 4 7" xfId="3454"/>
    <cellStyle name="40% - 强调文字颜色 4 4 2" xfId="3455"/>
    <cellStyle name="好_青铜峡市未入户工程工程量" xfId="3456"/>
    <cellStyle name="40% - 强调文字颜色 4 4 3" xfId="3457"/>
    <cellStyle name="标题 1 8 5" xfId="3458"/>
    <cellStyle name="40% - 强调文字颜色 4 4 4 2" xfId="3459"/>
    <cellStyle name="标题 1 9 5" xfId="3460"/>
    <cellStyle name="40% - 强调文字颜色 4 4 5 2" xfId="3461"/>
    <cellStyle name="40% - 强调文字颜色 4 4 6 2" xfId="3462"/>
    <cellStyle name="40% - 强调文字颜色 4 5" xfId="3463"/>
    <cellStyle name="60% - 强调文字颜色 1 10 3" xfId="3464"/>
    <cellStyle name="60% - 强调文字颜色 5 5 7" xfId="3465"/>
    <cellStyle name="40% - 强调文字颜色 4 5 2" xfId="3466"/>
    <cellStyle name="60% - 强调文字颜色 1 10 4 2" xfId="3467"/>
    <cellStyle name="常规 2 3 2 2 7 2 3" xfId="3468"/>
    <cellStyle name="标题 2 7 5" xfId="3469"/>
    <cellStyle name="常规 2 5 2 4" xfId="3470"/>
    <cellStyle name="检查单元格 8" xfId="3471"/>
    <cellStyle name="40% - 强调文字颜色 4 5 3 2" xfId="3472"/>
    <cellStyle name="60% - 强调文字颜色 5 2 2 4" xfId="3473"/>
    <cellStyle name="60% - 强调文字颜色 1 10 5 2" xfId="3474"/>
    <cellStyle name="适中 3" xfId="3475"/>
    <cellStyle name="好_2012年移民人饮工程计算表10‰" xfId="3476"/>
    <cellStyle name="标题 2 8 5" xfId="3477"/>
    <cellStyle name="40% - 强调文字颜色 4 5 4 2" xfId="3478"/>
    <cellStyle name="计算 5 10" xfId="3479"/>
    <cellStyle name="注释 6 11 3" xfId="3480"/>
    <cellStyle name="标题 2 5 5 2" xfId="3481"/>
    <cellStyle name="注释 4 8 3" xfId="3482"/>
    <cellStyle name="常规 33 3" xfId="3483"/>
    <cellStyle name="常规 28 3" xfId="3484"/>
    <cellStyle name="注释 8 2 9 4" xfId="3485"/>
    <cellStyle name="60% - 强调文字颜色 1 10 6" xfId="3486"/>
    <cellStyle name="计算 11 3 4" xfId="3487"/>
    <cellStyle name="输入 2 14 2" xfId="3488"/>
    <cellStyle name="差_利通区马波二渠及四支渠断面_2013年平罗小农水工程概算核2013.3.2" xfId="3489"/>
    <cellStyle name="40% - 强调文字颜色 4 5 5" xfId="3490"/>
    <cellStyle name="60% - 强调文字颜色 1 10 6 2" xfId="3491"/>
    <cellStyle name="标题 2 9 5" xfId="3492"/>
    <cellStyle name="40% - 强调文字颜色 4 5 5 2" xfId="3493"/>
    <cellStyle name="计算 11 10 4" xfId="3494"/>
    <cellStyle name="60% - 强调文字颜色 1 10 7" xfId="3495"/>
    <cellStyle name="40% - 强调文字颜色 4 5 6" xfId="3496"/>
    <cellStyle name="40% - 强调文字颜色 4 5 6 2" xfId="3497"/>
    <cellStyle name="计算 11 11 4" xfId="3498"/>
    <cellStyle name="40% - 强调文字颜色 4 6" xfId="3499"/>
    <cellStyle name="60% - 强调文字颜色 1 11 3" xfId="3500"/>
    <cellStyle name="60% - 强调文字颜色 5 6 7" xfId="3501"/>
    <cellStyle name="40% - 强调文字颜色 4 6 2" xfId="3502"/>
    <cellStyle name="好 10 3" xfId="3503"/>
    <cellStyle name="标题 3 6 5" xfId="3504"/>
    <cellStyle name="常规 2 3" xfId="3505"/>
    <cellStyle name="40% - 强调文字颜色 4 6 2 2" xfId="3506"/>
    <cellStyle name="60% - 强调文字颜色 1 11 4" xfId="3507"/>
    <cellStyle name="40% - 强调文字颜色 4 6 3" xfId="3508"/>
    <cellStyle name="40% - 强调文字颜色 4 6 3 2" xfId="3509"/>
    <cellStyle name="好_利通区二支渠工程概算（周工核定）20100914_清水沟投标报价_2014年小农水工程高效片区概算核2014.6.5" xfId="3510"/>
    <cellStyle name="差_利通区二支渠工程概算（周工核定）20100914_（10.17）庄立明2014年中央统筹资金永宁县第一排水沟、永清沟治理及泵站改造工程" xfId="3511"/>
    <cellStyle name="好_双龙渠概算表2012.9.17（改水洗砂）_Book1" xfId="3512"/>
    <cellStyle name="好 11 3" xfId="3513"/>
    <cellStyle name="标题 3 7 5" xfId="3514"/>
    <cellStyle name="常规 3 3" xfId="3515"/>
    <cellStyle name="好 12 3" xfId="3516"/>
    <cellStyle name="标题 3 8 5" xfId="3517"/>
    <cellStyle name="常规 4 3" xfId="3518"/>
    <cellStyle name="40% - 强调文字颜色 4 6 4 2" xfId="3519"/>
    <cellStyle name="差_利通区二支渠工程概算（周工核定）20100914_兴水公司二支渠报价_2014年小农水工程高效片区概算核2014.6.5" xfId="3520"/>
    <cellStyle name="40% - 强调文字颜色 4 6 5" xfId="3521"/>
    <cellStyle name="标题 3 9 5" xfId="3522"/>
    <cellStyle name="常规 5 3" xfId="3523"/>
    <cellStyle name="40% - 强调文字颜色 4 6 5 2" xfId="3524"/>
    <cellStyle name="差_农垦局2011年农发土地项目计划投资明细表(打印)" xfId="3525"/>
    <cellStyle name="60% - 强调文字颜色 1 8 4" xfId="3526"/>
    <cellStyle name="标题 4 6 5" xfId="3527"/>
    <cellStyle name="40% - 强调文字颜色 4 7 2 2" xfId="3528"/>
    <cellStyle name="40% - 强调文字颜色 4 7 3" xfId="3529"/>
    <cellStyle name="差_2012年移民人饮工程计算表10‰" xfId="3530"/>
    <cellStyle name="输入 4 9 2" xfId="3531"/>
    <cellStyle name="60% - 强调文字颜色 1 9 4" xfId="3532"/>
    <cellStyle name="强调文字颜色 3 10 6" xfId="3533"/>
    <cellStyle name="常规 2 3 2 2 9 2 3" xfId="3534"/>
    <cellStyle name="标题 4 7 5" xfId="3535"/>
    <cellStyle name="40% - 强调文字颜色 4 7 3 2" xfId="3536"/>
    <cellStyle name="标题 4 8 5" xfId="3537"/>
    <cellStyle name="好_农业水价改革示范项目（中卫）" xfId="3538"/>
    <cellStyle name="输出 5 3 3" xfId="3539"/>
    <cellStyle name="40% - 强调文字颜色 4 7 4 2" xfId="3540"/>
    <cellStyle name="计算 13" xfId="3541"/>
    <cellStyle name="常规 2 8 2_11.24盐池高效节水" xfId="3542"/>
    <cellStyle name="计算 11 5 4" xfId="3543"/>
    <cellStyle name="Dollar (zero dec)" xfId="3544"/>
    <cellStyle name="40% - 强调文字颜色 4 7 5" xfId="3545"/>
    <cellStyle name="差_黄土梁灌区_滨河连接线招标控制价" xfId="3546"/>
    <cellStyle name="40% - 强调文字颜色 4 7 5 2" xfId="3547"/>
    <cellStyle name="标题 4 9 5" xfId="3548"/>
    <cellStyle name="差_晒场_贺兰县以色列贷款项目建设内容估算表" xfId="3549"/>
    <cellStyle name="40% - 强调文字颜色 4 7 6" xfId="3550"/>
    <cellStyle name="40% - 强调文字颜色 4 7 6 2" xfId="3551"/>
    <cellStyle name="60% - 强调文字颜色 5 8 7" xfId="3552"/>
    <cellStyle name="40% - 强调文字颜色 4 8 2" xfId="3553"/>
    <cellStyle name="60% - 强调文字颜色 2 8 4" xfId="3554"/>
    <cellStyle name="标题 4 10 3" xfId="3555"/>
    <cellStyle name="40% - 强调文字颜色 4 8 2 2" xfId="3556"/>
    <cellStyle name="40% - 强调文字颜色 4 8 3" xfId="3557"/>
    <cellStyle name="60% - 强调文字颜色 2 9 4" xfId="3558"/>
    <cellStyle name="标题 4 11 3" xfId="3559"/>
    <cellStyle name="40% - 强调文字颜色 4 8 3 2" xfId="3560"/>
    <cellStyle name="常规 2 8 2 4" xfId="3561"/>
    <cellStyle name="输入 2 2 4" xfId="3562"/>
    <cellStyle name="标题 4 12 3" xfId="3563"/>
    <cellStyle name="40% - 强调文字颜色 4 8 4 2" xfId="3564"/>
    <cellStyle name="40% - 强调文字颜色 4 8 5" xfId="3565"/>
    <cellStyle name="40% - 强调文字颜色 4 8 5 2" xfId="3566"/>
    <cellStyle name="差_报价" xfId="3567"/>
    <cellStyle name="40% - 强调文字颜色 4 8 6" xfId="3568"/>
    <cellStyle name="差_清水沟投标报价_2013年平罗小农水工程概算核2013.3.2" xfId="3569"/>
    <cellStyle name="40% - 强调文字颜色 4 8 6 2" xfId="3570"/>
    <cellStyle name="40% - 强调文字颜色 6 10 5" xfId="3571"/>
    <cellStyle name="输入 2 5 4" xfId="3572"/>
    <cellStyle name="差_生态移民农业开发土壤改良及治沙工程控制价工程修改" xfId="3573"/>
    <cellStyle name="40% - 强调文字颜色 4 9" xfId="3574"/>
    <cellStyle name="40% - 强调文字颜色 4 9 5 2" xfId="3575"/>
    <cellStyle name="差 3 7" xfId="3576"/>
    <cellStyle name="40% - 强调文字颜色 5 10 3" xfId="3577"/>
    <cellStyle name="解释性文本 6 7" xfId="3578"/>
    <cellStyle name="60% - 强调文字颜色 6 11 3" xfId="3579"/>
    <cellStyle name="好_利通区二支渠工程概算（周工核定）20100914_利水公司二标段报价_2013年平罗小农水工程概算核2013.3.2" xfId="3580"/>
    <cellStyle name="好_报价" xfId="3581"/>
    <cellStyle name="差 12 2 2" xfId="3582"/>
    <cellStyle name="40% - 强调文字颜色 5 10 4" xfId="3583"/>
    <cellStyle name="解释性文本 6 8" xfId="3584"/>
    <cellStyle name="60% - 强调文字颜色 6 11 4" xfId="3585"/>
    <cellStyle name="好_Book1_1_贺兰北庙9-8" xfId="3586"/>
    <cellStyle name="40% - 强调文字颜色 5 3" xfId="3587"/>
    <cellStyle name="好 2 4" xfId="3588"/>
    <cellStyle name="标题 3 5 6 2" xfId="3589"/>
    <cellStyle name="40% - 强调文字颜色 5 10 6" xfId="3590"/>
    <cellStyle name="60% - 强调文字颜色 6 3 7" xfId="3591"/>
    <cellStyle name="输出 10 9 2" xfId="3592"/>
    <cellStyle name="40% - 强调文字颜色 5 3 2" xfId="3593"/>
    <cellStyle name="好 2 4 2" xfId="3594"/>
    <cellStyle name="40% - 强调文字颜色 5 10 6 2" xfId="3595"/>
    <cellStyle name="40% - 强调文字颜色 5 4" xfId="3596"/>
    <cellStyle name="好 2 5" xfId="3597"/>
    <cellStyle name="差_宁夏深沟村1万亩概算核2013.2.4" xfId="3598"/>
    <cellStyle name="40% - 强调文字颜色 5 10 7" xfId="3599"/>
    <cellStyle name="好_高效节水单价-2期" xfId="3600"/>
    <cellStyle name="40% - 强调文字颜色 5 3 2 2" xfId="3601"/>
    <cellStyle name="40% - 强调文字颜色 5 3 3" xfId="3602"/>
    <cellStyle name="输出 10 9 3" xfId="3603"/>
    <cellStyle name="好_吴忠城南防洪排涝工程附属工程预算_2014年小农水工程高效片区概算核2014.6.5" xfId="3604"/>
    <cellStyle name="好_9.15二支渠工程(核实后概算)_清水沟投标报价_吴忠市国家农业科技园区供水工程最终" xfId="3605"/>
    <cellStyle name="40% - 强调文字颜色 5 3 4 2" xfId="3606"/>
    <cellStyle name="40% - 强调文字颜色 5 3 5" xfId="3607"/>
    <cellStyle name="40% - 强调文字颜色 5 3 5 2" xfId="3608"/>
    <cellStyle name="60% - 强调文字颜色 6 4 7" xfId="3609"/>
    <cellStyle name="40% - 强调文字颜色 5 4 2" xfId="3610"/>
    <cellStyle name="好 2 5 2" xfId="3611"/>
    <cellStyle name="40% - 强调文字颜色 5 4 3" xfId="3612"/>
    <cellStyle name="好_利通区二支渠工程概算（周工核定）20100914_利水公司二标段报价" xfId="3613"/>
    <cellStyle name="40% - 强调文字颜色 5 4 4 2" xfId="3614"/>
    <cellStyle name="好_唐访渡槽工程量方案比选611 2 2" xfId="3615"/>
    <cellStyle name="强调文字颜色 5 5 3" xfId="3616"/>
    <cellStyle name="40% - 强调文字颜色 5 4 5 2" xfId="3617"/>
    <cellStyle name="好_唐访渡槽工程量方案比选611 3 2" xfId="3618"/>
    <cellStyle name="强调文字颜色 5 6 3" xfId="3619"/>
    <cellStyle name="60% - 强调文字颜色 6 5 7" xfId="3620"/>
    <cellStyle name="40% - 强调文字颜色 5 5 2" xfId="3621"/>
    <cellStyle name="好 2 6 2" xfId="3622"/>
    <cellStyle name="差_菊花台节灌工程预算滴灌2010114_贺兰县以色列贷款项目建设内容估算表" xfId="3623"/>
    <cellStyle name="40% - 强调文字颜色 5 5 2 2" xfId="3624"/>
    <cellStyle name="常规 17 2 2_喊叫水概算汇总表【批复】" xfId="3625"/>
    <cellStyle name="Accent4" xfId="3626"/>
    <cellStyle name="常规 10 9" xfId="3627"/>
    <cellStyle name="40% - 强调文字颜色 5 5 3 2" xfId="3628"/>
    <cellStyle name="40% - 强调文字颜色 5 5 4 2" xfId="3629"/>
    <cellStyle name="40% - 强调文字颜色 5 5 5" xfId="3630"/>
    <cellStyle name="40% - 强调文字颜色 5 5 5 2" xfId="3631"/>
    <cellStyle name="40% - 强调文字颜色 5 5 6" xfId="3632"/>
    <cellStyle name="40% - 强调文字颜色 5 6" xfId="3633"/>
    <cellStyle name="好 2 7" xfId="3634"/>
    <cellStyle name="好_3.30日2010年马莲渠灌域小型农田水利工程_2013年平罗小农水工程概算核2013.3.2_孙家滩高效节水概算朱清核（加30万最终批复f）2015.1.8" xfId="3635"/>
    <cellStyle name="60% - 强调文字颜色 2 3 2 2" xfId="3636"/>
    <cellStyle name="差_13标预算_北庙灌水率及渠道流量计算" xfId="3637"/>
    <cellStyle name="注释 3 2 10 2" xfId="3638"/>
    <cellStyle name="40% - 强调文字颜色 5 6 2 2" xfId="3639"/>
    <cellStyle name="差_黄羊滩（116）预算定额（最终）2010.03.28 5" xfId="3640"/>
    <cellStyle name="注释 3 2 11" xfId="3641"/>
    <cellStyle name="40% - 强调文字颜色 5 6 3" xfId="3642"/>
    <cellStyle name="40% - 强调文字颜色 5 6 3 2" xfId="3643"/>
    <cellStyle name="40% - 强调文字颜色 5 6 4 2" xfId="3644"/>
    <cellStyle name="注释 3 2 13" xfId="3645"/>
    <cellStyle name="40% - 强调文字颜色 5 6 5" xfId="3646"/>
    <cellStyle name="40% - 强调文字颜色 5 6 5 2" xfId="3647"/>
    <cellStyle name="差_人工湖工程预算2011.3.25(存）" xfId="3648"/>
    <cellStyle name="捠壿_Region Orders (2)" xfId="3649"/>
    <cellStyle name="注释 3 2 14" xfId="3650"/>
    <cellStyle name="40% - 强调文字颜色 5 6 6" xfId="3651"/>
    <cellStyle name="差_人工湖工程预算2011.3.25(存） 2" xfId="3652"/>
    <cellStyle name="40% - 强调文字颜色 5 6 6 2" xfId="3653"/>
    <cellStyle name="注释 2 3 2" xfId="3654"/>
    <cellStyle name="60% - 强调文字颜色 6 7 7" xfId="3655"/>
    <cellStyle name="40% - 强调文字颜色 5 7 2" xfId="3656"/>
    <cellStyle name="常规 2 3 2 2 4" xfId="3657"/>
    <cellStyle name="40% - 强调文字颜色 5 7 2 2" xfId="3658"/>
    <cellStyle name="注释 10 10 3" xfId="3659"/>
    <cellStyle name="常规 2 3 2 2 4 2" xfId="3660"/>
    <cellStyle name="40% - 强调文字颜色 5 7 3" xfId="3661"/>
    <cellStyle name="常规 2 3 2 2 5" xfId="3662"/>
    <cellStyle name="40% - 强调文字颜色 5 7 3 2" xfId="3663"/>
    <cellStyle name="注释 10 11 3" xfId="3664"/>
    <cellStyle name="常规 2 3 2 2 5 2" xfId="3665"/>
    <cellStyle name="40% - 强调文字颜色 5 7 4 2" xfId="3666"/>
    <cellStyle name="注释 10 12 3" xfId="3667"/>
    <cellStyle name="常规 2 3 2 2 6 2" xfId="3668"/>
    <cellStyle name="40% - 强调文字颜色 5 7 5" xfId="3669"/>
    <cellStyle name="常规 2 3 2 2 7" xfId="3670"/>
    <cellStyle name="常规 13 2_喊叫水概算汇总表【批复】" xfId="3671"/>
    <cellStyle name="40% - 强调文字颜色 5 7 6" xfId="3672"/>
    <cellStyle name="常规 2 3 2 2 8" xfId="3673"/>
    <cellStyle name="40% - 强调文字颜色 5 7 6 2" xfId="3674"/>
    <cellStyle name="常规 2 3 2 2 8 2" xfId="3675"/>
    <cellStyle name="40% - 强调文字颜色 5 8 2" xfId="3676"/>
    <cellStyle name="好_20100227马莲渠乡左右岸合计（江淑萍）_利通区马波二渠及四支渠断面_孙家滩高效节水概算朱清核（加30万最终批复f）2015.1.8" xfId="3677"/>
    <cellStyle name="注释 2 4 2" xfId="3678"/>
    <cellStyle name="60% - 强调文字颜色 6 8 7" xfId="3679"/>
    <cellStyle name="差_宁夏农垦农业综合开发十二五规划3.15" xfId="3680"/>
    <cellStyle name="40% - 强调文字颜色 5 8 2 2" xfId="3681"/>
    <cellStyle name="40% - 强调文字颜色 5 8 3" xfId="3682"/>
    <cellStyle name="40% - 强调文字颜色 5 8 3 2" xfId="3683"/>
    <cellStyle name="强调文字颜色 1 10 3" xfId="3684"/>
    <cellStyle name="40% - 强调文字颜色 5 8 4 2" xfId="3685"/>
    <cellStyle name="40% - 强调文字颜色 5 8 5" xfId="3686"/>
    <cellStyle name="差_同心人饮估算（修改方案8" xfId="3687"/>
    <cellStyle name="好_单价_2012.5.15修改 五里坡配套控制价" xfId="3688"/>
    <cellStyle name="好_小洪沟（新定额）2010.7.10改估算改_贺兰县以色列贷款项目建设内容估算表" xfId="3689"/>
    <cellStyle name="强调文字颜色 1 11 3" xfId="3690"/>
    <cellStyle name="40% - 强调文字颜色 5 8 5 2" xfId="3691"/>
    <cellStyle name="40% - 强调文字颜色 5 8 6" xfId="3692"/>
    <cellStyle name="好_批复黄羊滩（116）预算定额（最终）2010.9.3_第五批小农水重点县中宁县舟塔乡铁渠枸杞滴灌工程2014.4.9" xfId="3693"/>
    <cellStyle name="强调文字颜色 1 12 3" xfId="3694"/>
    <cellStyle name="40% - 强调文字颜色 5 8 6 2" xfId="3695"/>
    <cellStyle name="40% - 强调文字颜色 5 9" xfId="3696"/>
    <cellStyle name="40% - 强调文字颜色 6 10" xfId="3697"/>
    <cellStyle name="汇总 5 5 2" xfId="3698"/>
    <cellStyle name="40% - 强调文字颜色 6 10 3" xfId="3699"/>
    <cellStyle name="输入 2 5 2" xfId="3700"/>
    <cellStyle name="40% - 强调文字颜色 6 10 6" xfId="3701"/>
    <cellStyle name="差_副本3.29马波二渠所需表3.30_2013年平罗小农水工程概算核2013.3.2_孙家滩高效节水概算朱清核（加30万最终批复f）2015.1.8" xfId="3702"/>
    <cellStyle name="差_黄土梁灌区 2" xfId="3703"/>
    <cellStyle name="好_副本3.29马波二渠所需表3.30_孙家滩高效节水概算朱清核（加30万最终批复f）2015.1.8" xfId="3704"/>
    <cellStyle name="40% - 强调文字颜色 6 10 7" xfId="3705"/>
    <cellStyle name="输出 2 13" xfId="3706"/>
    <cellStyle name="常规 4 3 4" xfId="3707"/>
    <cellStyle name="40% - 强调文字颜色 6 2 2 2" xfId="3708"/>
    <cellStyle name="常规 5 6" xfId="3709"/>
    <cellStyle name="常规 201" xfId="3710"/>
    <cellStyle name="注释 11 3 4" xfId="3711"/>
    <cellStyle name="输出 2 13 2" xfId="3712"/>
    <cellStyle name="40% - 强调文字颜色 6 2 2 2 2" xfId="3713"/>
    <cellStyle name="常规 5 6 2" xfId="3714"/>
    <cellStyle name="输出 5 7 4" xfId="3715"/>
    <cellStyle name="输出 2 14" xfId="3716"/>
    <cellStyle name="常规 4 3 5" xfId="3717"/>
    <cellStyle name="40% - 强调文字颜色 6 2 2 3" xfId="3718"/>
    <cellStyle name="常规 5 7" xfId="3719"/>
    <cellStyle name="常规 202" xfId="3720"/>
    <cellStyle name="差_13标预算_（10.17）庄立明2014年中央统筹资金永宁县第一排水沟、永清沟治理及泵站改造工程" xfId="3721"/>
    <cellStyle name="汇总 7 10" xfId="3722"/>
    <cellStyle name="40% - 强调文字颜色 6 2 3" xfId="3723"/>
    <cellStyle name="Output" xfId="3724"/>
    <cellStyle name="40% - 强调文字颜色 6 2 4 2" xfId="3725"/>
    <cellStyle name="常规 7 6" xfId="3726"/>
    <cellStyle name="注释 11 5 4" xfId="3727"/>
    <cellStyle name="40% - 强调文字颜色 6 2 5" xfId="3728"/>
    <cellStyle name="汇总 2 6 2" xfId="3729"/>
    <cellStyle name="40% - 强调文字颜色 6 2 5 2" xfId="3730"/>
    <cellStyle name="常规 8 6" xfId="3731"/>
    <cellStyle name="注释 11 6 4" xfId="3732"/>
    <cellStyle name="输出 7 13" xfId="3733"/>
    <cellStyle name="常规 5 3 4" xfId="3734"/>
    <cellStyle name="40% - 强调文字颜色 6 3 2 2" xfId="3735"/>
    <cellStyle name="差_利通区二支渠工程概算（周工核定）20100914" xfId="3736"/>
    <cellStyle name="40% - 强调文字颜色 6 3 3" xfId="3737"/>
    <cellStyle name="差_Book1_1_孙家滩高效节水概算朱清核（加30万最终批复f）2015.1.8" xfId="3738"/>
    <cellStyle name="40% - 强调文字颜色 6 3 3 2" xfId="3739"/>
    <cellStyle name="强调文字颜色 5 10 3" xfId="3740"/>
    <cellStyle name="40% - 强调文字颜色 6 3 4 2" xfId="3741"/>
    <cellStyle name="40% - 强调文字颜色 6 3 5" xfId="3742"/>
    <cellStyle name="汇总 2 7 2" xfId="3743"/>
    <cellStyle name="差 10" xfId="3744"/>
    <cellStyle name="强调文字颜色 5 11 3" xfId="3745"/>
    <cellStyle name="40% - 强调文字颜色 6 3 5 2" xfId="3746"/>
    <cellStyle name="好_20100227马莲渠乡左右岸合计（江淑萍）_2013年平罗小农水工程概算核2013.3.2_孙家滩高效节水概算朱清核（加30万最终批复f）2015.1.8" xfId="3747"/>
    <cellStyle name="输出 2 13 4" xfId="3748"/>
    <cellStyle name="强调文字颜色 5 12 3" xfId="3749"/>
    <cellStyle name="40% - 强调文字颜色 6 3 6 2" xfId="3750"/>
    <cellStyle name="60% - 强调文字颜色 4 2 2 2" xfId="3751"/>
    <cellStyle name="40% - 强调文字颜色 6 4 2" xfId="3752"/>
    <cellStyle name="好 3 5 2" xfId="3753"/>
    <cellStyle name="60% - 强调文字颜色 4 2 2 3" xfId="3754"/>
    <cellStyle name="40% - 强调文字颜色 6 4 3" xfId="3755"/>
    <cellStyle name="好_9.15二支渠工程(核实后概算)_三标段报价1_2014年小农水工程高效片区概算核2014.6.5" xfId="3756"/>
    <cellStyle name="40% - 强调文字颜色 6 4 3 2" xfId="3757"/>
    <cellStyle name="差_单价_小人饮工程工程量" xfId="3758"/>
    <cellStyle name="差_概算表4.19_平罗高仁节水灌溉概算表5.20（总价核定）" xfId="3759"/>
    <cellStyle name="差_黄土梁灌区 3" xfId="3760"/>
    <cellStyle name="40% - 强调文字颜色 6 4 4 2" xfId="3761"/>
    <cellStyle name="警告文本 4" xfId="3762"/>
    <cellStyle name="60% - 强调文字颜色 4 2 3 2" xfId="3763"/>
    <cellStyle name="40% - 强调文字颜色 6 5 2" xfId="3764"/>
    <cellStyle name="好 3 6 2" xfId="3765"/>
    <cellStyle name="40% - 强调文字颜色 6 5 2 2" xfId="3766"/>
    <cellStyle name="40% - 强调文字颜色 6 5 3" xfId="3767"/>
    <cellStyle name="差_台时计算表" xfId="3768"/>
    <cellStyle name="40% - 强调文字颜色 6 5 3 2" xfId="3769"/>
    <cellStyle name="40% - 强调文字颜色 6 5 4 2" xfId="3770"/>
    <cellStyle name="40% - 强调文字颜色 6 5 5 2" xfId="3771"/>
    <cellStyle name="差_太阳山自动化概算_喊叫水概算汇总表【批复】" xfId="3772"/>
    <cellStyle name="40% - 强调文字颜色 6 5 6 2" xfId="3773"/>
    <cellStyle name="60% - 强调文字颜色 2 3 3 2" xfId="3774"/>
    <cellStyle name="60% - 强调文字颜色 4 2 4" xfId="3775"/>
    <cellStyle name="40% - 强调文字颜色 6 6" xfId="3776"/>
    <cellStyle name="注释 6 2 2 3" xfId="3777"/>
    <cellStyle name="好 3 7" xfId="3778"/>
    <cellStyle name="60% - 强调文字颜色 4 2 4 2" xfId="3779"/>
    <cellStyle name="40% - 强调文字颜色 6 6 2" xfId="3780"/>
    <cellStyle name="链接单元格 10 3" xfId="3781"/>
    <cellStyle name="40% - 强调文字颜色 6 6 2 2" xfId="3782"/>
    <cellStyle name="常规 13 2 2 2" xfId="3783"/>
    <cellStyle name="40% - 强调文字颜色 6 6 3" xfId="3784"/>
    <cellStyle name="链接单元格 11 3" xfId="3785"/>
    <cellStyle name="40% - 强调文字颜色 6 6 3 2" xfId="3786"/>
    <cellStyle name="40% - 强调文字颜色 6 6 4 2" xfId="3787"/>
    <cellStyle name="注释 2 2 12" xfId="3788"/>
    <cellStyle name="链接单元格 12 3" xfId="3789"/>
    <cellStyle name="40% - 强调文字颜色 6 6 5" xfId="3790"/>
    <cellStyle name="链接单元格 13 3" xfId="3791"/>
    <cellStyle name="40% - 强调文字颜色 6 6 5 2" xfId="3792"/>
    <cellStyle name="40% - 强调文字颜色 6 6 6" xfId="3793"/>
    <cellStyle name="60% - 强调文字颜色 4 2 5 2" xfId="3794"/>
    <cellStyle name="40% - 强调文字颜色 6 7 2" xfId="3795"/>
    <cellStyle name="输入 9 10 4" xfId="3796"/>
    <cellStyle name="40% - 强调文字颜色 6 7 3" xfId="3797"/>
    <cellStyle name="40% - 强调文字颜色 6 7 5" xfId="3798"/>
    <cellStyle name="40% - 强调文字颜色 6 7 6" xfId="3799"/>
    <cellStyle name="60% - 强调文字颜色 4 2 6 2" xfId="3800"/>
    <cellStyle name="40% - 强调文字颜色 6 8 2" xfId="3801"/>
    <cellStyle name="输入 9 11 4" xfId="3802"/>
    <cellStyle name="40% - 强调文字颜色 6 8 3" xfId="3803"/>
    <cellStyle name="40% - 强调文字颜色 6 8 5" xfId="3804"/>
    <cellStyle name="40% - 强调文字颜色 6 8 6" xfId="3805"/>
    <cellStyle name="60% - 强调文字颜色 1 2 6 2" xfId="3806"/>
    <cellStyle name="差_渝河下游沟道治理工程概算核2012.6.19_（10.17）庄立明2014年中央统筹资金永宁县第一排水沟、永清沟治理及泵站改造工程" xfId="3807"/>
    <cellStyle name="60% - 强调文字颜色 4 9 4 2" xfId="3808"/>
    <cellStyle name="差_原州区姚磨喷灌概算核2014.1.6_孙家滩高效节水概算朱清核（加30万最终批复f）2015.1.8" xfId="3809"/>
    <cellStyle name="60% - Accent2" xfId="3810"/>
    <cellStyle name="60% - Accent3" xfId="3811"/>
    <cellStyle name="per.style" xfId="3812"/>
    <cellStyle name="60% - Accent4" xfId="3813"/>
    <cellStyle name="60% - Accent5" xfId="3814"/>
    <cellStyle name="60% - Accent6" xfId="3815"/>
    <cellStyle name="60% - 强调文字颜色 1 10" xfId="3816"/>
    <cellStyle name="常规 52 4" xfId="3817"/>
    <cellStyle name="60% - 强调文字颜色 1 10 2" xfId="3818"/>
    <cellStyle name="常规 16 2 2_喊叫水概算汇总表【批复】" xfId="3819"/>
    <cellStyle name="60% - 强调文字颜色 1 11" xfId="3820"/>
    <cellStyle name="常规 52 5" xfId="3821"/>
    <cellStyle name="60% - 强调文字颜色 1 11 2" xfId="3822"/>
    <cellStyle name="60% - 强调文字颜色 1 11 2 2" xfId="3823"/>
    <cellStyle name="60% - 强调文字颜色 1 12" xfId="3824"/>
    <cellStyle name="60% - 强调文字颜色 1 12 2" xfId="3825"/>
    <cellStyle name="60% - 强调文字颜色 1 13" xfId="3826"/>
    <cellStyle name="强调文字颜色 4 10 3 3" xfId="3827"/>
    <cellStyle name="60% - 强调文字颜色 1 2" xfId="3828"/>
    <cellStyle name="60% - 强调文字颜色 1 2 2" xfId="3829"/>
    <cellStyle name="60% - 强调文字颜色 1 2 3" xfId="3830"/>
    <cellStyle name="普通_ 县城" xfId="3831"/>
    <cellStyle name="60% - 强调文字颜色 1 2 4" xfId="3832"/>
    <cellStyle name="强调文字颜色 5 4 5 2" xfId="3833"/>
    <cellStyle name="输出 8 2 2" xfId="3834"/>
    <cellStyle name="ColLevel_0" xfId="3835"/>
    <cellStyle name="60% - 强调文字颜色 1 2 5" xfId="3836"/>
    <cellStyle name="链接单元格 6 2" xfId="3837"/>
    <cellStyle name="60% - 强调文字颜色 1 2 7" xfId="3838"/>
    <cellStyle name="链接单元格 6 3" xfId="3839"/>
    <cellStyle name="60% - 强调文字颜色 1 2 8" xfId="3840"/>
    <cellStyle name="60% - 强调文字颜色 1 3 2" xfId="3841"/>
    <cellStyle name="60% - 强调文字颜色 1 3 3" xfId="3842"/>
    <cellStyle name="60% - 强调文字颜色 1 3 4" xfId="3843"/>
    <cellStyle name="好_农垦局2011年政策性贷款土地项目计划投资明细表" xfId="3844"/>
    <cellStyle name="60% - 强调文字颜色 1 3 5" xfId="3845"/>
    <cellStyle name="差_灌水率" xfId="3846"/>
    <cellStyle name="链接单元格 7 2" xfId="3847"/>
    <cellStyle name="60% - 强调文字颜色 1 3 7" xfId="3848"/>
    <cellStyle name="常规 8 2 2" xfId="3849"/>
    <cellStyle name="输出 8 3 4" xfId="3850"/>
    <cellStyle name="标题 1 7 5 2" xfId="3851"/>
    <cellStyle name="60% - 强调文字颜色 1 4" xfId="3852"/>
    <cellStyle name="好_单价_滨河连接线招标控制价" xfId="3853"/>
    <cellStyle name="输入 14" xfId="3854"/>
    <cellStyle name="差_单价_贺兰县兰光村、金鑫村高效节水核2012.9.13" xfId="3855"/>
    <cellStyle name="60% - 强调文字颜色 1 4 3" xfId="3856"/>
    <cellStyle name="60% - 强调文字颜色 1 4 4" xfId="3857"/>
    <cellStyle name="60% - 强调文字颜色 1 4 5" xfId="3858"/>
    <cellStyle name="60% - 强调文字颜色 1 4 6" xfId="3859"/>
    <cellStyle name="输出 8 4 3" xfId="3860"/>
    <cellStyle name="差_中小河流单价_（10.17）庄立明2014年中央统筹资金永宁县第一排水沟、永清沟治理及泵站改造工程" xfId="3861"/>
    <cellStyle name="好_13标预算_（10.17）庄立明2014年中央统筹资金永宁县第一排水沟、永清沟治理及泵站改造工程" xfId="3862"/>
    <cellStyle name="差_农发仪器设备1_北庙灌水率及渠道流量计算" xfId="3863"/>
    <cellStyle name="好_以色列贷款预算_（10.17）庄立明2014年中央统筹资金永宁县第一排水沟、永清沟治理及泵站改造工程" xfId="3864"/>
    <cellStyle name="链接单元格 8 2" xfId="3865"/>
    <cellStyle name="60% - 强调文字颜色 1 4 7" xfId="3866"/>
    <cellStyle name="常规 8 3 2" xfId="3867"/>
    <cellStyle name="输出 8 4 4" xfId="3868"/>
    <cellStyle name="60% - 强调文字颜色 1 5" xfId="3869"/>
    <cellStyle name="60% - 强调文字颜色 1 5 2" xfId="3870"/>
    <cellStyle name="差_宁夏易捷枸杞庄园科技有限公司恩和枸杞示范基地滴灌项目2012.3.23（1f）" xfId="3871"/>
    <cellStyle name="60% - 强调文字颜色 1 5 3" xfId="3872"/>
    <cellStyle name="60% - 强调文字颜色 1 5 4" xfId="3873"/>
    <cellStyle name="60% - 强调文字颜色 1 5 5" xfId="3874"/>
    <cellStyle name="60% - 强调文字颜色 1 5 6" xfId="3875"/>
    <cellStyle name="链接单元格 9 2" xfId="3876"/>
    <cellStyle name="60% - 强调文字颜色 1 5 7" xfId="3877"/>
    <cellStyle name="常规 8 4 2" xfId="3878"/>
    <cellStyle name="输出 8 5 4" xfId="3879"/>
    <cellStyle name="60% - 强调文字颜色 1 6" xfId="3880"/>
    <cellStyle name="60% - 强调文字颜色 1 6 2" xfId="3881"/>
    <cellStyle name="60% - 强调文字颜色 1 6 3" xfId="3882"/>
    <cellStyle name="60% - 强调文字颜色 1 6 4" xfId="3883"/>
    <cellStyle name="60% - 强调文字颜色 1 6 5" xfId="3884"/>
    <cellStyle name="60% - 强调文字颜色 1 6 7" xfId="3885"/>
    <cellStyle name="常规 8 5 2" xfId="3886"/>
    <cellStyle name="输出 8 6 4" xfId="3887"/>
    <cellStyle name="注释 2 2 10" xfId="3888"/>
    <cellStyle name="标题 3 3 2 2" xfId="3889"/>
    <cellStyle name="60% - 强调文字颜色 1 7" xfId="3890"/>
    <cellStyle name="60% - 强调文字颜色 1 7 2" xfId="3891"/>
    <cellStyle name="60% - 强调文字颜色 1 7 3" xfId="3892"/>
    <cellStyle name="60% - 强调文字颜色 1 7 3 2" xfId="3893"/>
    <cellStyle name="60% - 强调文字颜色 1 7 4 2" xfId="3894"/>
    <cellStyle name="差_黄羊滩（116）预算定额（最终）2010.03.28_五里坡2014年度小农水概算核2014.6.8" xfId="3895"/>
    <cellStyle name="60% - 强调文字颜色 1 7 5" xfId="3896"/>
    <cellStyle name="60% - 强调文字颜色 1 7 7" xfId="3897"/>
    <cellStyle name="常规 8 6 2" xfId="3898"/>
    <cellStyle name="输出 8 7 4" xfId="3899"/>
    <cellStyle name="60% - 强调文字颜色 1 8 2" xfId="3900"/>
    <cellStyle name="60% - 强调文字颜色 1 8 3" xfId="3901"/>
    <cellStyle name="60% - 强调文字颜色 1 8 3 2" xfId="3902"/>
    <cellStyle name="好_秦家沟水库工程可研估算审核2011.5.12核_原州区姚磨喷灌概算核2014.1.6_孙家滩高效节水概算朱清核（加30万最终批复f）2015.1.8" xfId="3903"/>
    <cellStyle name="常规 223" xfId="3904"/>
    <cellStyle name="常规 218" xfId="3905"/>
    <cellStyle name="常规 173" xfId="3906"/>
    <cellStyle name="60% - 强调文字颜色 1 8 4 2" xfId="3907"/>
    <cellStyle name="常规 273" xfId="3908"/>
    <cellStyle name="常规 268" xfId="3909"/>
    <cellStyle name="好_王乐井乡王吾岔高效节水灌溉工程预算" xfId="3910"/>
    <cellStyle name="60% - 强调文字颜色 1 8 5" xfId="3911"/>
    <cellStyle name="60% - 强调文字颜色 1 8 7" xfId="3912"/>
    <cellStyle name="60% - 强调文字颜色 1 9 2" xfId="3913"/>
    <cellStyle name="强调文字颜色 3 10 4" xfId="3914"/>
    <cellStyle name="差_同心人饮估算（修改方案8 4" xfId="3915"/>
    <cellStyle name="60% - 强调文字颜色 1 9 2 2" xfId="3916"/>
    <cellStyle name="强调文字颜色 3 10 4 2" xfId="3917"/>
    <cellStyle name="注释 7 2 8" xfId="3918"/>
    <cellStyle name="差_平罗高仁节水灌溉概算表5.20（总价核定）" xfId="3919"/>
    <cellStyle name="60% - 强调文字颜色 1 9 3" xfId="3920"/>
    <cellStyle name="强调文字颜色 3 10 5" xfId="3921"/>
    <cellStyle name="常规 2 3 2 2 9 2 2" xfId="3922"/>
    <cellStyle name="60% - 强调文字颜色 1 9 3 2" xfId="3923"/>
    <cellStyle name="强调文字颜色 3 10 5 2" xfId="3924"/>
    <cellStyle name="60% - 强调文字颜色 1 9 5" xfId="3925"/>
    <cellStyle name="强调文字颜色 3 10 7" xfId="3926"/>
    <cellStyle name="差_宁夏易捷枸杞庄园科技有限公司恩和枸杞示范基地滴灌项目2012.3.23（1f）_孙家滩高效节水概算朱清核（加30万最终批复f）2015.1.8" xfId="3927"/>
    <cellStyle name="60% - 强调文字颜色 1 9 7" xfId="3928"/>
    <cellStyle name="输出 8 9 4" xfId="3929"/>
    <cellStyle name="好_2011年小农水概算5.4_利水公司二标段报价_（10.17）庄立明2014年中央统筹资金永宁县第一排水沟、永清沟治理及泵站改造工程" xfId="3930"/>
    <cellStyle name="差_利通区二支渠工程概算（周工核定）20100914_清水沟投标报价_2013年平罗小农水工程概算核2013.3.2_孙家滩高效节水概算朱清核（加30万最终批复f）2015.1.8" xfId="3931"/>
    <cellStyle name="60% - 强调文字颜色 2 10" xfId="3932"/>
    <cellStyle name="标题 13 3" xfId="3933"/>
    <cellStyle name="60% - 强调文字颜色 2 10 2" xfId="3934"/>
    <cellStyle name="差_（苏）宁夏中宁红梧山预算概算0407_孙家滩高效节水概算朱清核（加30万最终批复f）2015.1.8" xfId="3935"/>
    <cellStyle name="标题 13 3 2" xfId="3936"/>
    <cellStyle name="60% - 强调文字颜色 2 10 2 2" xfId="3937"/>
    <cellStyle name="差_23-宁夏_贺兰县兰光村、金鑫村高效节水核2012.9.13" xfId="3938"/>
    <cellStyle name="60% - 强调文字颜色 2 10 3" xfId="3939"/>
    <cellStyle name="标题 13 4" xfId="3940"/>
    <cellStyle name="60% - 强调文字颜色 3 2 3" xfId="3941"/>
    <cellStyle name="计算 7 11" xfId="3942"/>
    <cellStyle name="差_阿克苏地区节水规划估算(内审修改)_2015年小农水新增资金项目永宁县泵站翻建改造工程" xfId="3943"/>
    <cellStyle name="60% - 强调文字颜色 2 10 3 2" xfId="3944"/>
    <cellStyle name="强调文字颜色 4 10 3" xfId="3945"/>
    <cellStyle name="标题 13 4 2" xfId="3946"/>
    <cellStyle name="标题 13 5" xfId="3947"/>
    <cellStyle name="60% - 强调文字颜色 2 10 4" xfId="3948"/>
    <cellStyle name="汇总 2 2 2" xfId="3949"/>
    <cellStyle name="标题 13 6 2" xfId="3950"/>
    <cellStyle name="输入 5 15" xfId="3951"/>
    <cellStyle name="汇总 11 3" xfId="3952"/>
    <cellStyle name="Moneda [0]_96 Risk" xfId="3953"/>
    <cellStyle name="60% - 强调文字颜色 2 10 5 2" xfId="3954"/>
    <cellStyle name="强调文字颜色 4 12 3" xfId="3955"/>
    <cellStyle name="差_西吉县葫芦河治理工程概算表（116号）-核_2012.5.15修改 五里坡配套控制价_孙家滩高效节水概算朱清核（加30万最终批复f）2015.1.8" xfId="3956"/>
    <cellStyle name="警告文本 2 2 3" xfId="3957"/>
    <cellStyle name="标题 13 7" xfId="3958"/>
    <cellStyle name="注释 9 8 3" xfId="3959"/>
    <cellStyle name="注释 7 11 3" xfId="3960"/>
    <cellStyle name="60% - 强调文字颜色 2 10 6" xfId="3961"/>
    <cellStyle name="汇总 2 2 4" xfId="3962"/>
    <cellStyle name="60% - 强调文字颜色 2 10 6 2" xfId="3963"/>
    <cellStyle name="60% - 强调文字颜色 2 10 7" xfId="3964"/>
    <cellStyle name="差_概算（世行）" xfId="3965"/>
    <cellStyle name="强调文字颜色 4 10 4 3" xfId="3966"/>
    <cellStyle name="60% - 强调文字颜色 2 2" xfId="3967"/>
    <cellStyle name="60% - 强调文字颜色 2 2 2" xfId="3968"/>
    <cellStyle name="计算 2 10" xfId="3969"/>
    <cellStyle name="差 8" xfId="3970"/>
    <cellStyle name="60% - 强调文字颜色 2 2 2 3" xfId="3971"/>
    <cellStyle name="计算 2 10 3" xfId="3972"/>
    <cellStyle name="60% - 强调文字颜色 2 2 3" xfId="3973"/>
    <cellStyle name="计算 2 11" xfId="3974"/>
    <cellStyle name="60% - 强调文字颜色 3 2 4" xfId="3975"/>
    <cellStyle name="60% - 强调文字颜色 2 2 3 2" xfId="3976"/>
    <cellStyle name="计算 7 12" xfId="3977"/>
    <cellStyle name="计算 2 11 2" xfId="3978"/>
    <cellStyle name="60% - 强调文字颜色 2 2 4" xfId="3979"/>
    <cellStyle name="计算 2 12" xfId="3980"/>
    <cellStyle name="60% - 强调文字颜色 3 3 4" xfId="3981"/>
    <cellStyle name="60% - 强调文字颜色 2 2 4 2" xfId="3982"/>
    <cellStyle name="计算 2 12 2" xfId="3983"/>
    <cellStyle name="60% - 强调文字颜色 2 2 5" xfId="3984"/>
    <cellStyle name="计算 2 13" xfId="3985"/>
    <cellStyle name="60% - 强调文字颜色 2 2 5 2" xfId="3986"/>
    <cellStyle name="60% - 强调文字颜色 3 4 4" xfId="3987"/>
    <cellStyle name="计算 2 13 2" xfId="3988"/>
    <cellStyle name="60% - 强调文字颜色 2 2 6 2" xfId="3989"/>
    <cellStyle name="60% - 强调文字颜色 3 5 4" xfId="3990"/>
    <cellStyle name="计算 2 14 2" xfId="3991"/>
    <cellStyle name="60% - 强调文字颜色 2 3 2" xfId="3992"/>
    <cellStyle name="60% - 强调文字颜色 2 3 3" xfId="3993"/>
    <cellStyle name="60% - 强调文字颜色 2 3 4" xfId="3994"/>
    <cellStyle name="60% - 强调文字颜色 2 3 5" xfId="3995"/>
    <cellStyle name="常规 72" xfId="3996"/>
    <cellStyle name="常规 67" xfId="3997"/>
    <cellStyle name="差_单价_2013.10.11（最终）吴忠市金积造123纸工业园区速生林_1" xfId="3998"/>
    <cellStyle name="注释 6 2 4 3" xfId="3999"/>
    <cellStyle name="好 5 7" xfId="4000"/>
    <cellStyle name="60% - 强调文字颜色 2 3 5 2" xfId="4001"/>
    <cellStyle name="60% - 强调文字颜色 4 4 4" xfId="4002"/>
    <cellStyle name="检查单元格 2 3 3" xfId="4003"/>
    <cellStyle name="60% - 强调文字颜色 2 3 6 2" xfId="4004"/>
    <cellStyle name="60% - 强调文字颜色 4 5 4" xfId="4005"/>
    <cellStyle name="好_利通区东塔寺乡白寺滩村优质葡萄高效节水灌溉工程概算_孙家滩高效节水概算朱清核（加30万最终批复f）2015.1.8" xfId="4006"/>
    <cellStyle name="检查单元格 2 4 3" xfId="4007"/>
    <cellStyle name="标题 1 7 6 2" xfId="4008"/>
    <cellStyle name="好_中小河流单价_贺兰县兰光村、金鑫村高效节水核2012.9.13_（10.17）庄立明2014年中央统筹资金永宁县第一排水沟、永清沟治理及泵站改造工程" xfId="4009"/>
    <cellStyle name="60% - 强调文字颜色 2 4" xfId="4010"/>
    <cellStyle name="常规 2 3 2 2 2 2_喊叫水概算汇总表【批复】" xfId="4011"/>
    <cellStyle name="标题 2 10 7" xfId="4012"/>
    <cellStyle name="60% - 强调文字颜色 2 4 2" xfId="4013"/>
    <cellStyle name="差_2013-2017高效节灌总体实施方案投资估算编制（模板）2012-12-15" xfId="4014"/>
    <cellStyle name="60% - 强调文字颜色 2 4 2 2" xfId="4015"/>
    <cellStyle name="60% - 强调文字颜色 2 4 3" xfId="4016"/>
    <cellStyle name="60% - 强调文字颜色 2 4 3 2" xfId="4017"/>
    <cellStyle name="60% - 强调文字颜色 5 2 4" xfId="4018"/>
    <cellStyle name="好_吴忠市孙家滩项目2011.12.16（马玲）【2009】13号文概算标准_小人饮工程工程量" xfId="4019"/>
    <cellStyle name="60% - 强调文字颜色 2 4 4" xfId="4020"/>
    <cellStyle name="60% - 强调文字颜色 2 4 4 2" xfId="4021"/>
    <cellStyle name="60% - 强调文字颜色 5 3 4" xfId="4022"/>
    <cellStyle name="检查单元格 3 2 3" xfId="4023"/>
    <cellStyle name="60% - 强调文字颜色 2 4 5" xfId="4024"/>
    <cellStyle name="60% - 强调文字颜色 2 4 5 2" xfId="4025"/>
    <cellStyle name="60% - 强调文字颜色 5 4 4" xfId="4026"/>
    <cellStyle name="检查单元格 3 3 3" xfId="4027"/>
    <cellStyle name="60% - 强调文字颜色 2 4 6" xfId="4028"/>
    <cellStyle name="60% - 强调文字颜色 2 4 6 2" xfId="4029"/>
    <cellStyle name="60% - 强调文字颜色 5 5 4" xfId="4030"/>
    <cellStyle name="好_西吉县葫芦河治理工程概算表（116号）-核_天元水泥厂工程概算表2014.4.21" xfId="4031"/>
    <cellStyle name="检查单元格 3 4 3" xfId="4032"/>
    <cellStyle name="60% - 强调文字颜色 2 5" xfId="4033"/>
    <cellStyle name="60% - 强调文字颜色 2 5 4" xfId="4034"/>
    <cellStyle name="60% - 强调文字颜色 2 5 4 2" xfId="4035"/>
    <cellStyle name="60% - 强调文字颜色 6 3 4" xfId="4036"/>
    <cellStyle name="检查单元格 4 2 3" xfId="4037"/>
    <cellStyle name="60% - 强调文字颜色 2 5 5" xfId="4038"/>
    <cellStyle name="60% - 强调文字颜色 2 5 5 2" xfId="4039"/>
    <cellStyle name="60% - 强调文字颜色 6 4 4" xfId="4040"/>
    <cellStyle name="检查单元格 4 3 3" xfId="4041"/>
    <cellStyle name="60% - 强调文字颜色 2 5 6" xfId="4042"/>
    <cellStyle name="差_9.15二支渠工程(核实后概算)_清水沟投标报价_2013年平罗小农水工程概算核2013.3.2_孙家滩高效节水概算朱清核（加30万最终批复f）2015.1.8" xfId="4043"/>
    <cellStyle name="输入 9 5 2" xfId="4044"/>
    <cellStyle name="差_2011年小农水概算5.4_孙家滩高效节水概算朱清核（加30万最终批复f）2015.1.8" xfId="4045"/>
    <cellStyle name="60% - 强调文字颜色 2 5 6 2" xfId="4046"/>
    <cellStyle name="60% - 强调文字颜色 6 5 4" xfId="4047"/>
    <cellStyle name="检查单元格 4 4 3" xfId="4048"/>
    <cellStyle name="60% - 强调文字颜色 2 6" xfId="4049"/>
    <cellStyle name="60% - 强调文字颜色 2 6 2" xfId="4050"/>
    <cellStyle name="60% - 强调文字颜色 2 6 2 2" xfId="4051"/>
    <cellStyle name="60% - 强调文字颜色 2 6 3" xfId="4052"/>
    <cellStyle name="60% - 强调文字颜色 2 6 3 2" xfId="4053"/>
    <cellStyle name="60% - 强调文字颜色 2 6 4 2" xfId="4054"/>
    <cellStyle name="检查单元格 5 2 3" xfId="4055"/>
    <cellStyle name="60% - 强调文字颜色 2 6 5" xfId="4056"/>
    <cellStyle name="标题 3 3 3 2" xfId="4057"/>
    <cellStyle name="60% - 强调文字颜色 2 7" xfId="4058"/>
    <cellStyle name="60% - 强调文字颜色 2 7 2" xfId="4059"/>
    <cellStyle name="计算 3 10" xfId="4060"/>
    <cellStyle name="60% - 强调文字颜色 2 7 2 2" xfId="4061"/>
    <cellStyle name="计算 3 10 2" xfId="4062"/>
    <cellStyle name="60% - 强调文字颜色 2 7 3" xfId="4063"/>
    <cellStyle name="计算 3 11" xfId="4064"/>
    <cellStyle name="Input_（10.17）庄立明2014年中央统筹资金永宁县第一排水沟、永清沟治理及泵站改造工程" xfId="4065"/>
    <cellStyle name="好_9.15二支渠工程(核实后概算)_三标段报价1_孙家滩高效节水概算朱清核（加30万最终批复f）2015.1.8" xfId="4066"/>
    <cellStyle name="60% - 强调文字颜色 2 7 3 2" xfId="4067"/>
    <cellStyle name="计算 3 11 2" xfId="4068"/>
    <cellStyle name="60% - 强调文字颜色 2 7 4" xfId="4069"/>
    <cellStyle name="计算 3 12" xfId="4070"/>
    <cellStyle name="60% - 强调文字颜色 2 7 5" xfId="4071"/>
    <cellStyle name="计算 3 13" xfId="4072"/>
    <cellStyle name="60% - 强调文字颜色 2 7 5 2" xfId="4073"/>
    <cellStyle name="计算 3 13 2" xfId="4074"/>
    <cellStyle name="计算 10 13" xfId="4075"/>
    <cellStyle name="百分比 2 3" xfId="4076"/>
    <cellStyle name="检查单元格 6 3 3" xfId="4077"/>
    <cellStyle name="60% - 强调文字颜色 2 7 6 2" xfId="4078"/>
    <cellStyle name="差_20110920吴忠市利通区秦渠两侧绿化带整地项目控制价工程" xfId="4079"/>
    <cellStyle name="计算 3 14 2" xfId="4080"/>
    <cellStyle name="百分比 3 3" xfId="4081"/>
    <cellStyle name="检查单元格 6 4 3" xfId="4082"/>
    <cellStyle name="60% - 强调文字颜色 2 8 2" xfId="4083"/>
    <cellStyle name="60% - 强调文字颜色 2 8 2 2" xfId="4084"/>
    <cellStyle name="好_桑园沟新定额概算表(0713收)(审)_原州区姚磨喷灌概算核2014.1.6_孙家滩高效节水概算朱清核（加30万最终批复f）2015.1.8" xfId="4085"/>
    <cellStyle name="60% - 强调文字颜色 2 8 3" xfId="4086"/>
    <cellStyle name="60% - 强调文字颜色 2 8 3 2" xfId="4087"/>
    <cellStyle name="差_双龙渠概算表2012.9.17（改水洗砂）_孙家滩高效节水概算朱清核（加30万最终批复f）2015.1.8" xfId="4088"/>
    <cellStyle name="差_秦家沟水库工程可研估算审核2011.5.12核_喊叫水概算汇总表【批复】" xfId="4089"/>
    <cellStyle name="60% - 强调文字颜色 2 8 4 2" xfId="4090"/>
    <cellStyle name="检查单元格 7 2 3" xfId="4091"/>
    <cellStyle name="60% - 强调文字颜色 2 8 5" xfId="4092"/>
    <cellStyle name="60% - 强调文字颜色 2 9" xfId="4093"/>
    <cellStyle name="差_黄土梁灌区_2012.5.15修改 五里坡配套控制价_孙家滩高效节水概算朱清核（加30万最终批复f）2015.1.8" xfId="4094"/>
    <cellStyle name="60% - 强调文字颜色 2 9 2" xfId="4095"/>
    <cellStyle name="标题 5 4" xfId="4096"/>
    <cellStyle name="注释 5 11 3" xfId="4097"/>
    <cellStyle name="计算 9 16" xfId="4098"/>
    <cellStyle name="60% - 强调文字颜色 2 9 2 2" xfId="4099"/>
    <cellStyle name="60% - 强调文字颜色 2 9 3" xfId="4100"/>
    <cellStyle name="标题 6 4" xfId="4101"/>
    <cellStyle name="60% - 强调文字颜色 2 9 3 2" xfId="4102"/>
    <cellStyle name="标题 7 4" xfId="4103"/>
    <cellStyle name="60% - 强调文字颜色 2 9 4 2" xfId="4104"/>
    <cellStyle name="检查单元格 8 2 3" xfId="4105"/>
    <cellStyle name="输入 5 9 3" xfId="4106"/>
    <cellStyle name="差_高效节水单价-2期" xfId="4107"/>
    <cellStyle name="60% - 强调文字颜色 2 9 5" xfId="4108"/>
    <cellStyle name="强调文字颜色 2 3 2 3" xfId="4109"/>
    <cellStyle name="标题 8 4" xfId="4110"/>
    <cellStyle name="60% - 强调文字颜色 2 9 5 2" xfId="4111"/>
    <cellStyle name="检查单元格 8 3 3" xfId="4112"/>
    <cellStyle name="常规 2 9" xfId="4113"/>
    <cellStyle name="输入 3" xfId="4114"/>
    <cellStyle name="差_秦家沟水库工程可研估算审核2011.5.12核_盐池2014年度高效节水灌溉概算核2014.6.27" xfId="4115"/>
    <cellStyle name="强调文字颜色 2 3 3 3" xfId="4116"/>
    <cellStyle name="标题 9 4" xfId="4117"/>
    <cellStyle name="60% - 强调文字颜色 2 9 6 2" xfId="4118"/>
    <cellStyle name="注释 10 9" xfId="4119"/>
    <cellStyle name="检查单元格 8 4 3" xfId="4120"/>
    <cellStyle name="常规 3 9" xfId="4121"/>
    <cellStyle name="强调文字颜色 4 10 5 3" xfId="4122"/>
    <cellStyle name="60% - 强调文字颜色 3 2" xfId="4123"/>
    <cellStyle name="60% - 强调文字颜色 3 2 3 2" xfId="4124"/>
    <cellStyle name="适中 8 8" xfId="4125"/>
    <cellStyle name="计算 7 11 2" xfId="4126"/>
    <cellStyle name="差_管理汇总2" xfId="4127"/>
    <cellStyle name="60% - 强调文字颜色 3 2 4 2" xfId="4128"/>
    <cellStyle name="适中 9 8" xfId="4129"/>
    <cellStyle name="检查单元格 10 6" xfId="4130"/>
    <cellStyle name="计算 7 12 2" xfId="4131"/>
    <cellStyle name="60% - 强调文字颜色 3 2 5" xfId="4132"/>
    <cellStyle name="计算 7 13" xfId="4133"/>
    <cellStyle name="计算 2 11 3" xfId="4134"/>
    <cellStyle name="差_黄土梁灌区_灵武2014高效节水工程概算核2014.6.27" xfId="4135"/>
    <cellStyle name="输入 4 10 4" xfId="4136"/>
    <cellStyle name="好_项目区田间工程统计表" xfId="4137"/>
    <cellStyle name="60% - 强调文字颜色 3 2 5 2" xfId="4138"/>
    <cellStyle name="检查单元格 11 6" xfId="4139"/>
    <cellStyle name="计算 7 13 2" xfId="4140"/>
    <cellStyle name="60% - 强调文字颜色 3 2 6 2" xfId="4141"/>
    <cellStyle name="检查单元格 12 6" xfId="4142"/>
    <cellStyle name="计算 7 14 2" xfId="4143"/>
    <cellStyle name="60% - 强调文字颜色 3 3 2" xfId="4144"/>
    <cellStyle name="60% - 强调文字颜色 3 3 3 2" xfId="4145"/>
    <cellStyle name="e鯪9Y" xfId="4146"/>
    <cellStyle name="60% - 强调文字颜色 3 3 4 2" xfId="4147"/>
    <cellStyle name="60% - 强调文字颜色 3 3 5" xfId="4148"/>
    <cellStyle name="计算 2 12 3" xfId="4149"/>
    <cellStyle name="60% - 强调文字颜色 3 3 5 2" xfId="4150"/>
    <cellStyle name="60% - 强调文字颜色 3 3 6 2" xfId="4151"/>
    <cellStyle name="60% - 强调文字颜色 3 4" xfId="4152"/>
    <cellStyle name="60% - 强调文字颜色 3 4 2" xfId="4153"/>
    <cellStyle name="60% - 强调文字颜色 3 4 3" xfId="4154"/>
    <cellStyle name="差_天宇奶牛概算（张伟峰） 2" xfId="4155"/>
    <cellStyle name="60% - 强调文字颜色 3 4 5" xfId="4156"/>
    <cellStyle name="计算 2 13 3" xfId="4157"/>
    <cellStyle name="60% - 强调文字颜色 3 4 5 2" xfId="4158"/>
    <cellStyle name="计算 7 8 2" xfId="4159"/>
    <cellStyle name="差_PVC管材_原州区姚磨喷灌概算核2014.1.6" xfId="4160"/>
    <cellStyle name="60% - 强调文字颜色 3 5" xfId="4161"/>
    <cellStyle name="60% - 强调文字颜色 3 5 2" xfId="4162"/>
    <cellStyle name="60% - 强调文字颜色 3 5 2 2" xfId="4163"/>
    <cellStyle name="60% - 强调文字颜色 3 5 3" xfId="4164"/>
    <cellStyle name="好_Book1_1_孙家滩高效节水概算朱清核（加30万最终批复f）2015.1.8" xfId="4165"/>
    <cellStyle name="60% - 强调文字颜色 3 5 3 2" xfId="4166"/>
    <cellStyle name="60% - 强调文字颜色 3 5 4 2" xfId="4167"/>
    <cellStyle name="60% - 强调文字颜色 3 5 5" xfId="4168"/>
    <cellStyle name="计算 2 14 3" xfId="4169"/>
    <cellStyle name="差_黄土梁灌区_贺兰县兰光村、金鑫村高效节水核2012.9.13_吴忠市国家农业科技园区供水工程最终" xfId="4170"/>
    <cellStyle name="差_3.21波浪渠现状及改造表_2013年平罗小农水工程概算核2013.3.2_孙家滩高效节水概算朱清核（加30万最终批复f）2015.1.8" xfId="4171"/>
    <cellStyle name="60% - 强调文字颜色 3 5 5 2" xfId="4172"/>
    <cellStyle name="好_单价_第五批小农水重点县中宁县舟塔乡铁渠枸杞滴灌工程2014.4.9" xfId="4173"/>
    <cellStyle name="60% - 强调文字颜色 3 5 6" xfId="4174"/>
    <cellStyle name="计算 2 14 4" xfId="4175"/>
    <cellStyle name="60% - 强调文字颜色 3 5 6 2" xfId="4176"/>
    <cellStyle name="60% - 强调文字颜色 3 6" xfId="4177"/>
    <cellStyle name="60% - 强调文字颜色 3 6 2" xfId="4178"/>
    <cellStyle name="60% - 强调文字颜色 3 6 2 2" xfId="4179"/>
    <cellStyle name="60% - 强调文字颜色 3 6 3" xfId="4180"/>
    <cellStyle name="差_西吉县葫芦河治理工程概算表（116号）-核" xfId="4181"/>
    <cellStyle name="60% - 强调文字颜色 3 6 3 2" xfId="4182"/>
    <cellStyle name="60% - 强调文字颜色 3 6 5 2" xfId="4183"/>
    <cellStyle name="汇总 3 4" xfId="4184"/>
    <cellStyle name="60% - 强调文字颜色 3 6 6 2" xfId="4185"/>
    <cellStyle name="汇总 4 4" xfId="4186"/>
    <cellStyle name="标题 3 3 4 2" xfId="4187"/>
    <cellStyle name="60% - 强调文字颜色 3 7" xfId="4188"/>
    <cellStyle name="60% - 强调文字颜色 3 7 2" xfId="4189"/>
    <cellStyle name="计算 8 10" xfId="4190"/>
    <cellStyle name="计算 2 9 4" xfId="4191"/>
    <cellStyle name="好_西吉县葫芦河治理工程概算表（116号）-核_小人饮工程工程量" xfId="4192"/>
    <cellStyle name="60% - 强调文字颜色 3 7 2 2" xfId="4193"/>
    <cellStyle name="计算 8 10 2" xfId="4194"/>
    <cellStyle name="超链接 2" xfId="4195"/>
    <cellStyle name="好_20100227马莲渠乡左右岸合计（江淑萍）_3.21波浪渠现状及改造表_吴忠市国家农业科技园区供水工程最终" xfId="4196"/>
    <cellStyle name="60% - 强调文字颜色 3 7 3" xfId="4197"/>
    <cellStyle name="计算 8 11" xfId="4198"/>
    <cellStyle name="差_双龙渠概算表2012.9.17（改水洗砂）" xfId="4199"/>
    <cellStyle name="60% - 强调文字颜色 3 7 3 2" xfId="4200"/>
    <cellStyle name="计算 8 11 2" xfId="4201"/>
    <cellStyle name="差_农发仪器设备1_Book1" xfId="4202"/>
    <cellStyle name="60% - 强调文字颜色 3 7 4 2" xfId="4203"/>
    <cellStyle name="计算 8 12 2" xfId="4204"/>
    <cellStyle name="60% - 强调文字颜色 3 7 5" xfId="4205"/>
    <cellStyle name="计算 8 13" xfId="4206"/>
    <cellStyle name="60% - 强调文字颜色 3 7 5 2" xfId="4207"/>
    <cellStyle name="计算 8 13 2" xfId="4208"/>
    <cellStyle name="60% - 强调文字颜色 3 7 6" xfId="4209"/>
    <cellStyle name="差_唐访渡槽工程量方案比选611 2" xfId="4210"/>
    <cellStyle name="计算 8 14" xfId="4211"/>
    <cellStyle name="60% - 强调文字颜色 3 7 6 2" xfId="4212"/>
    <cellStyle name="差_3.30日2010年马莲渠灌域小型农田水利工程_2013年平罗小农水工程概算核2013.3.2_孙家滩高效节水概算朱清核（加30万最终批复f）2015.1.8" xfId="4213"/>
    <cellStyle name="差_唐访渡槽工程量方案比选611 2 2" xfId="4214"/>
    <cellStyle name="计算 8 14 2" xfId="4215"/>
    <cellStyle name="60% - 强调文字颜色 3 8" xfId="4216"/>
    <cellStyle name="60% - 强调文字颜色 3 8 2" xfId="4217"/>
    <cellStyle name="60% - 强调文字颜色 3 8 2 2" xfId="4218"/>
    <cellStyle name="计算 3 9 4" xfId="4219"/>
    <cellStyle name="60% - 强调文字颜色 3 8 3" xfId="4220"/>
    <cellStyle name="60% - 强调文字颜色 3 8 3 2" xfId="4221"/>
    <cellStyle name="注释 10 15" xfId="4222"/>
    <cellStyle name="好_利通区二支渠工程概算（周工核定）20100914_兴水公司二支渠报价_吴忠市国家农业科技园区供水工程最终" xfId="4223"/>
    <cellStyle name="强调文字颜色 1 13" xfId="4224"/>
    <cellStyle name="60% - 强调文字颜色 3 8 4 2" xfId="4225"/>
    <cellStyle name="60% - 强调文字颜色 3 8 5" xfId="4226"/>
    <cellStyle name="60% - 强调文字颜色 3 8 5 2" xfId="4227"/>
    <cellStyle name="60% - 强调文字颜色 3 9" xfId="4228"/>
    <cellStyle name="60% - 强调文字颜色 3 9 2" xfId="4229"/>
    <cellStyle name="60% - 强调文字颜色 5 10 6" xfId="4230"/>
    <cellStyle name="60% - 强调文字颜色 3 9 2 2" xfId="4231"/>
    <cellStyle name="好_宁夏易捷枸杞庄园科技有限公司恩和枸杞示范基地滴灌项目2012.3.23（1f）_2013.10.11（最终）吴忠市金积造123纸工业园区速生林" xfId="4232"/>
    <cellStyle name="计算 4 9 4" xfId="4233"/>
    <cellStyle name="差_黄土梁灌区_吴忠利通区五里坡ff" xfId="4234"/>
    <cellStyle name="60% - 强调文字颜色 3 9 3" xfId="4235"/>
    <cellStyle name="60% - 强调文字颜色 3 9 5" xfId="4236"/>
    <cellStyle name="e鯪9Y_x000b_ 3" xfId="4237"/>
    <cellStyle name="60% - 强调文字颜色 3 9 5 2" xfId="4238"/>
    <cellStyle name="标题 2 2" xfId="4239"/>
    <cellStyle name="60% - 强调文字颜色 3 9 6" xfId="4240"/>
    <cellStyle name="标题 2 2 2" xfId="4241"/>
    <cellStyle name="60% - 强调文字颜色 3 9 6 2" xfId="4242"/>
    <cellStyle name="60% - 强调文字颜色 4 10" xfId="4243"/>
    <cellStyle name="注释 5 7 4" xfId="4244"/>
    <cellStyle name="检查单元格 5 6" xfId="4245"/>
    <cellStyle name="60% - 强调文字颜色 4 10 2" xfId="4246"/>
    <cellStyle name="好_小洪沟（新定额）2010.7.10改估算改 5 3" xfId="4247"/>
    <cellStyle name="好_桑园沟新定额概算表(0713收)(审)_永宁闽宁葡萄滴管工程（三期）概算核2014.10.12" xfId="4248"/>
    <cellStyle name="差_阿克苏地区节水规划估算(内审修改)_吴忠市国家农业科技园区供水工程最终" xfId="4249"/>
    <cellStyle name="检查单元格 5 6 2" xfId="4250"/>
    <cellStyle name="60% - 强调文字颜色 4 10 2 2" xfId="4251"/>
    <cellStyle name="60% - 强调文字颜色 4 10 3 2" xfId="4252"/>
    <cellStyle name="强调文字颜色 1 2 2 4" xfId="4253"/>
    <cellStyle name="差_吴忠城南防洪排涝工程附属工程预算_孙家滩高效节水概算朱清核（加30万最终批复f）2015.1.8" xfId="4254"/>
    <cellStyle name="检查单元格 5 8" xfId="4255"/>
    <cellStyle name="60% - 强调文字颜色 4 10 4" xfId="4256"/>
    <cellStyle name="标题 1 13 2" xfId="4257"/>
    <cellStyle name="60% - 强调文字颜色 4 10 5" xfId="4258"/>
    <cellStyle name="60% - 强调文字颜色 4 10 5 2" xfId="4259"/>
    <cellStyle name="60% - 强调文字颜色 4 10 6 2" xfId="4260"/>
    <cellStyle name="强调文字颜色 4 10 6 3" xfId="4261"/>
    <cellStyle name="60% - 强调文字颜色 4 2" xfId="4262"/>
    <cellStyle name="60% - 强调文字颜色 4 3 2" xfId="4263"/>
    <cellStyle name="60% - 强调文字颜色 4 3 3" xfId="4264"/>
    <cellStyle name="常规 22_Book1" xfId="4265"/>
    <cellStyle name="检查单元格 2 2 2" xfId="4266"/>
    <cellStyle name="常规 21 2" xfId="4267"/>
    <cellStyle name="常规 16 2" xfId="4268"/>
    <cellStyle name="百分比 3 6" xfId="4269"/>
    <cellStyle name="注释 8 2 2 3" xfId="4270"/>
    <cellStyle name="好 4 6 2" xfId="4271"/>
    <cellStyle name="60% - 强调文字颜色 4 3 3 2" xfId="4272"/>
    <cellStyle name="60% - 强调文字颜色 4 3 4 2" xfId="4273"/>
    <cellStyle name="常规 23" xfId="4274"/>
    <cellStyle name="常规 18" xfId="4275"/>
    <cellStyle name="注释 6 2 3 4" xfId="4276"/>
    <cellStyle name="差_北庙灌水率及渠道流量计算" xfId="4277"/>
    <cellStyle name="60% - 强调文字颜色 4 3 5" xfId="4278"/>
    <cellStyle name="检查单元格 2 2 4" xfId="4279"/>
    <cellStyle name="强调文字颜色 5 7 6 2" xfId="4280"/>
    <cellStyle name="60% - 强调文字颜色 4 3 5 2" xfId="4281"/>
    <cellStyle name="60% - 强调文字颜色 4 3 6" xfId="4282"/>
    <cellStyle name="60% - 强调文字颜色 4 3 6 2" xfId="4283"/>
    <cellStyle name="60% - 强调文字颜色 4 4" xfId="4284"/>
    <cellStyle name="60% - 强调文字颜色 4 4 2" xfId="4285"/>
    <cellStyle name="60% - 强调文字颜色 4 4 3" xfId="4286"/>
    <cellStyle name="差_2011年小农水概算5.4_2015年小农水新增资金项目永宁县泵站翻建改造工程" xfId="4287"/>
    <cellStyle name="检查单元格 2 3 2" xfId="4288"/>
    <cellStyle name="60% - 强调文字颜色 4 4 5" xfId="4289"/>
    <cellStyle name="好_宁夏农垦农业综合开发十二五规划3.15_Book1" xfId="4290"/>
    <cellStyle name="好_黄羊滩（116）预算定额（最终）2010.03.28_滨河连接线招标控制价_2014年小农水工程高效片区概算核2014.6.5" xfId="4291"/>
    <cellStyle name="60% - 强调文字颜色 4 4 6" xfId="4292"/>
    <cellStyle name="常规 2 3 2 2 11_20110920吴忠市利通区秦渠两侧绿化带整地项目控制价工程" xfId="4293"/>
    <cellStyle name="60% - 强调文字颜色 4 5" xfId="4294"/>
    <cellStyle name="60% - 强调文字颜色 4 5 2" xfId="4295"/>
    <cellStyle name="标题 8 7" xfId="4296"/>
    <cellStyle name="60% - 强调文字颜色 4 5 2 2" xfId="4297"/>
    <cellStyle name="60% - 强调文字颜色 4 5 3" xfId="4298"/>
    <cellStyle name="检查单元格 2 4 2" xfId="4299"/>
    <cellStyle name="标题 9 7" xfId="4300"/>
    <cellStyle name="60% - 强调文字颜色 4 5 3 2" xfId="4301"/>
    <cellStyle name="60% - 强调文字颜色 4 5 4 2" xfId="4302"/>
    <cellStyle name="60% - 强调文字颜色 4 5 5" xfId="4303"/>
    <cellStyle name="60% - 强调文字颜色 4 5 5 2" xfId="4304"/>
    <cellStyle name="60% - 强调文字颜色 4 5 6 2" xfId="4305"/>
    <cellStyle name="60% - 强调文字颜色 4 6" xfId="4306"/>
    <cellStyle name="60% - 强调文字颜色 4 6 2 2" xfId="4307"/>
    <cellStyle name="60% - 强调文字颜色 4 7 2 2" xfId="4308"/>
    <cellStyle name="差_宁夏农垦农业综合开发十二五规划3.15_Book1_贺兰北庙9-8" xfId="4309"/>
    <cellStyle name="60% - 强调文字颜色 4 7 4 2" xfId="4310"/>
    <cellStyle name="好_PVC管材_永宁闽宁葡萄滴管工程（三期）概算核2014.10.12" xfId="4311"/>
    <cellStyle name="60% - 强调文字颜色 4 7 5 2" xfId="4312"/>
    <cellStyle name="60% - 强调文字颜色 4 7 6 2" xfId="4313"/>
    <cellStyle name="注释 9 2 10 3" xfId="4314"/>
    <cellStyle name="60% - 强调文字颜色 4 8" xfId="4315"/>
    <cellStyle name="60% - 强调文字颜色 4 8 2" xfId="4316"/>
    <cellStyle name="计算 7" xfId="4317"/>
    <cellStyle name="60% - 强调文字颜色 4 8 2 2" xfId="4318"/>
    <cellStyle name="计算 7 2" xfId="4319"/>
    <cellStyle name="60% - 强调文字颜色 4 8 4 2" xfId="4320"/>
    <cellStyle name="计算 9 2" xfId="4321"/>
    <cellStyle name="注释 6 2 8 4" xfId="4322"/>
    <cellStyle name="差_桑园沟新定额概算表(0713收)(审)" xfId="4323"/>
    <cellStyle name="Heading 2" xfId="4324"/>
    <cellStyle name="输入 7 8 3" xfId="4325"/>
    <cellStyle name="注释 9 3" xfId="4326"/>
    <cellStyle name="输出 5 13" xfId="4327"/>
    <cellStyle name="60% - 强调文字颜色 4 8 5" xfId="4328"/>
    <cellStyle name="60% - 强调文字颜色 4 8 5 2" xfId="4329"/>
    <cellStyle name="Heading 3" xfId="4330"/>
    <cellStyle name="输入 7 8 4" xfId="4331"/>
    <cellStyle name="注释 9 4" xfId="4332"/>
    <cellStyle name="输出 5 14" xfId="4333"/>
    <cellStyle name="好_中小河流单价_（10.17）庄立明2014年中央统筹资金永宁县第一排水沟、永清沟治理及泵站改造工程" xfId="4334"/>
    <cellStyle name="60% - 强调文字颜色 4 8 6" xfId="4335"/>
    <cellStyle name="差_立岗镇建筑物统计表" xfId="4336"/>
    <cellStyle name="计算 9 10 4" xfId="4337"/>
    <cellStyle name="检查单元格 10 5 3" xfId="4338"/>
    <cellStyle name="标题 12 2 2" xfId="4339"/>
    <cellStyle name="注释 9 2 10 4" xfId="4340"/>
    <cellStyle name="60% - 强调文字颜色 4 9" xfId="4341"/>
    <cellStyle name="60% - 强调文字颜色 4 9 2" xfId="4342"/>
    <cellStyle name="好_盐池县麻黄山净水厂概算表2013.7.10" xfId="4343"/>
    <cellStyle name="60% - 强调文字颜色 4 9 2 2" xfId="4344"/>
    <cellStyle name="标题 1 10 2 2" xfId="4345"/>
    <cellStyle name="注释 6 2 9 2" xfId="4346"/>
    <cellStyle name="60% - 强调文字颜色 4 9 3" xfId="4347"/>
    <cellStyle name="差_利通区二支渠工程概算（周工核定）20100914_清水沟投标报价_2014年小农水工程高效片区概算核2014.6.5" xfId="4348"/>
    <cellStyle name="60% - 强调文字颜色 4 9 3 2" xfId="4349"/>
    <cellStyle name="输入 7 9 3" xfId="4350"/>
    <cellStyle name="Mon閠aire_!!!GO" xfId="4351"/>
    <cellStyle name="60% - 强调文字颜色 4 9 5" xfId="4352"/>
    <cellStyle name="60% - 强调文字颜色 4 9 5 2" xfId="4353"/>
    <cellStyle name="60% - 强调文字颜色 4 9 6" xfId="4354"/>
    <cellStyle name="差_副本3.29马波二渠所需表3.30_2013年平罗小农水工程概算核2013.3.2" xfId="4355"/>
    <cellStyle name="60% - 强调文字颜色 4 9 6 2" xfId="4356"/>
    <cellStyle name="差_利通区东塔寺乡白寺滩村优质葡萄高效节水灌溉工程概算_利水公司二标段报价_孙家滩高效节水概算朱清核（加30万最终批复f）2015.1.8" xfId="4357"/>
    <cellStyle name="链接单元格 9 3" xfId="4358"/>
    <cellStyle name="60% - 强调文字颜色 5 10 2 2" xfId="4359"/>
    <cellStyle name="链接单元格 11 2" xfId="4360"/>
    <cellStyle name="60% - 强调文字颜色 5 10 3" xfId="4361"/>
    <cellStyle name="链接单元格 12" xfId="4362"/>
    <cellStyle name="注释 2 2 11" xfId="4363"/>
    <cellStyle name="60% - 强调文字颜色 5 10 3 2" xfId="4364"/>
    <cellStyle name="链接单元格 12 2" xfId="4365"/>
    <cellStyle name="标题 2 13 2" xfId="4366"/>
    <cellStyle name="60% - 强调文字颜色 5 10 4" xfId="4367"/>
    <cellStyle name="链接单元格 13" xfId="4368"/>
    <cellStyle name="计算 4 9 2" xfId="4369"/>
    <cellStyle name="60% - 强调文字颜色 5 10 4 2" xfId="4370"/>
    <cellStyle name="链接单元格 13 2" xfId="4371"/>
    <cellStyle name="60% - 强调文字颜色 5 10 5 2" xfId="4372"/>
    <cellStyle name="链接单元格 14 2" xfId="4373"/>
    <cellStyle name="好_菊花台节灌工程预算滴灌2010114_吴忠市国家农业科技园区供水工程最终" xfId="4374"/>
    <cellStyle name="60% - 强调文字颜色 5 10 6 2" xfId="4375"/>
    <cellStyle name="常规_工程单价" xfId="4376"/>
    <cellStyle name="60% - 强调文字颜色 5 2 2" xfId="4377"/>
    <cellStyle name="差_桑园沟新定额概算表(0713收)(审)_原州区姚磨喷灌概算核2014.1.6" xfId="4378"/>
    <cellStyle name="汇总 3 7" xfId="4379"/>
    <cellStyle name="好_同心人饮估算（修改方案8 3 3" xfId="4380"/>
    <cellStyle name="好_利通区二支渠工程概算（周工核定）20100914_清水沟投标报价_（10.17）庄立明2014年中央统筹资金永宁县第一排水沟、永清沟治理及泵站改造工程" xfId="4381"/>
    <cellStyle name="60% - 强调文字颜色 5 2 2 2" xfId="4382"/>
    <cellStyle name="60% - 强调文字颜色 5 2 2 2 2" xfId="4383"/>
    <cellStyle name="60% - 强调文字颜色 5 2 2 3" xfId="4384"/>
    <cellStyle name="60% - 强调文字颜色 5 2 3" xfId="4385"/>
    <cellStyle name="计算 8 2 3" xfId="4386"/>
    <cellStyle name="60% - 强调文字颜色 5 2 3 2" xfId="4387"/>
    <cellStyle name="解释性文本 10 6" xfId="4388"/>
    <cellStyle name="输入 3 12" xfId="4389"/>
    <cellStyle name="计算 8 3 3" xfId="4390"/>
    <cellStyle name="60% - 强调文字颜色 5 2 4 2" xfId="4391"/>
    <cellStyle name="计算 8 4 3" xfId="4392"/>
    <cellStyle name="60% - 强调文字颜色 5 2 5 2" xfId="4393"/>
    <cellStyle name="差_黄羊滩（116）预算定额（最终）2010.03.28_灵武2014高效节水工程概算核2014.6.27" xfId="4394"/>
    <cellStyle name="强调文字颜色 5 8 5 3" xfId="4395"/>
    <cellStyle name="60% - 强调文字颜色 5 2 6" xfId="4396"/>
    <cellStyle name="解释性文本 2 2 3" xfId="4397"/>
    <cellStyle name="计算 8 5 3" xfId="4398"/>
    <cellStyle name="60% - 强调文字颜色 5 2 6 2" xfId="4399"/>
    <cellStyle name="60% - 强调文字颜色 5 3 2" xfId="4400"/>
    <cellStyle name="差_阿克苏地区节水规划估算(内审修改)_2013年平罗小农水工程概算核2013.3.2_孙家滩高效节水概算朱清核（加30万最终批复f）2015.1.8" xfId="4401"/>
    <cellStyle name="60% - 强调文字颜色 5 3 2 2" xfId="4402"/>
    <cellStyle name="输出 7 9" xfId="4403"/>
    <cellStyle name="60% - 强调文字颜色 5 3 3" xfId="4404"/>
    <cellStyle name="检查单元格 3 2 2" xfId="4405"/>
    <cellStyle name="计算 9 2 3" xfId="4406"/>
    <cellStyle name="60% - 强调文字颜色 5 3 3 2" xfId="4407"/>
    <cellStyle name="输出 8 9" xfId="4408"/>
    <cellStyle name="检查单元格 3 2 2 2" xfId="4409"/>
    <cellStyle name="输入 8 12" xfId="4410"/>
    <cellStyle name="计算 9 3 3" xfId="4411"/>
    <cellStyle name="60% - 强调文字颜色 5 3 4 2" xfId="4412"/>
    <cellStyle name="输出 9 9" xfId="4413"/>
    <cellStyle name="检查单元格 3 2 4" xfId="4414"/>
    <cellStyle name="强调文字颜色 5 8 6 2" xfId="4415"/>
    <cellStyle name="60% - 强调文字颜色 5 3 5" xfId="4416"/>
    <cellStyle name="解释性文本 2 3 2" xfId="4417"/>
    <cellStyle name="60% - 强调文字颜色 5 3 6" xfId="4418"/>
    <cellStyle name="解释性文本 2 3 3" xfId="4419"/>
    <cellStyle name="计算 9 5 3" xfId="4420"/>
    <cellStyle name="60% - 强调文字颜色 5 3 6 2" xfId="4421"/>
    <cellStyle name="60% - 强调文字颜色 5 4" xfId="4422"/>
    <cellStyle name="60% - 强调文字颜色 5 4 2" xfId="4423"/>
    <cellStyle name="强调文字颜色 3 11 4" xfId="4424"/>
    <cellStyle name="60% - 强调文字颜色 5 4 2 2" xfId="4425"/>
    <cellStyle name="60% - 强调文字颜色 5 4 3" xfId="4426"/>
    <cellStyle name="好_平罗高仁节水灌溉概算表5.20（总价核定）" xfId="4427"/>
    <cellStyle name="检查单元格 3 3 2" xfId="4428"/>
    <cellStyle name="标题 1 2 5" xfId="4429"/>
    <cellStyle name="常规 2 3 2 2 15" xfId="4430"/>
    <cellStyle name="强调文字颜色 3 12 4" xfId="4431"/>
    <cellStyle name="60% - 强调文字颜色 5 4 3 2" xfId="4432"/>
    <cellStyle name="差_兴水公司二支渠报价" xfId="4433"/>
    <cellStyle name="标题 1 3 5" xfId="4434"/>
    <cellStyle name="60% - 强调文字颜色 5 4 4 2" xfId="4435"/>
    <cellStyle name="60% - 强调文字颜色 5 4 5" xfId="4436"/>
    <cellStyle name="解释性文本 2 4 2" xfId="4437"/>
    <cellStyle name="常规 4 18" xfId="4438"/>
    <cellStyle name="标题 1 4 5" xfId="4439"/>
    <cellStyle name="好_黄羊滩（116）预算定额（最终）2010.03.28_滨河连接线招标控制价_孙家滩高效节水概算朱清核（加30万最终批复f）2015.1.8" xfId="4440"/>
    <cellStyle name="60% - 强调文字颜色 5 4 5 2" xfId="4441"/>
    <cellStyle name="Millares [0]_96 Risk" xfId="4442"/>
    <cellStyle name="输入 8 4 4" xfId="4443"/>
    <cellStyle name="警告文本 12 2" xfId="4444"/>
    <cellStyle name="好_单价 4" xfId="4445"/>
    <cellStyle name="好_中小河流-桑园沟治理工程预算-桑园沟2010.12.22核_吴忠市孙家滩优质苹果高效节水灌溉工程总概算表2012.10.21（马玲）-核" xfId="4446"/>
    <cellStyle name="60% - 强调文字颜色 5 4 6" xfId="4447"/>
    <cellStyle name="解释性文本 2 4 3" xfId="4448"/>
    <cellStyle name="差 10 2 2" xfId="4449"/>
    <cellStyle name="60% - 强调文字颜色 5 5" xfId="4450"/>
    <cellStyle name="好_黄土梁灌区_贺兰县兰光村、金鑫村高效节水核2012.9.13_（10.17）庄立明2014年中央统筹资金永宁县第一排水沟、永清沟治理及泵站改造工程" xfId="4451"/>
    <cellStyle name="60% - 强调文字颜色 5 5 2" xfId="4452"/>
    <cellStyle name="60% - 强调文字颜色 5 5 2 2" xfId="4453"/>
    <cellStyle name="60% - 强调文字颜色 5 5 3" xfId="4454"/>
    <cellStyle name="检查单元格 3 4 2" xfId="4455"/>
    <cellStyle name="好_2012.10.7利通区2012年小农水项目工程量清单" xfId="4456"/>
    <cellStyle name="标题 2 2 5" xfId="4457"/>
    <cellStyle name="60% - 强调文字颜色 5 5 3 2" xfId="4458"/>
    <cellStyle name="标题 2 3 5" xfId="4459"/>
    <cellStyle name="计算 4 10" xfId="4460"/>
    <cellStyle name="60% - 强调文字颜色 5 5 4 2" xfId="4461"/>
    <cellStyle name="60% - 强调文字颜色 5 5 5" xfId="4462"/>
    <cellStyle name="解释性文本 2 5 2" xfId="4463"/>
    <cellStyle name="标题 2 4 5" xfId="4464"/>
    <cellStyle name="60% - 强调文字颜色 5 5 5 2" xfId="4465"/>
    <cellStyle name="60% - 强调文字颜色 5 5 6" xfId="4466"/>
    <cellStyle name="解释性文本 2 5 3" xfId="4467"/>
    <cellStyle name="标题 2 5 5" xfId="4468"/>
    <cellStyle name="常规 2 3 2 2 3_2（ 2010年概算）利通区二支渠工程6.1" xfId="4469"/>
    <cellStyle name="60% - 强调文字颜色 5 5 6 2" xfId="4470"/>
    <cellStyle name="差_利通区东塔寺乡白寺滩村优质葡萄高效节水灌溉工程概算_利水公司二标段报价_2014年小农水工程高效片区概算核2014.6.5" xfId="4471"/>
    <cellStyle name="好_Book1_渝河下游沟道治理工程概算核2012.6.19_吴忠市国家农业科技园区供水工程最终" xfId="4472"/>
    <cellStyle name="60% - 强调文字颜色 5 6" xfId="4473"/>
    <cellStyle name="60% - 强调文字颜色 5 6 2" xfId="4474"/>
    <cellStyle name="60% - 强调文字颜色 5 6 2 2" xfId="4475"/>
    <cellStyle name="60% - 强调文字颜色 5 6 3" xfId="4476"/>
    <cellStyle name="检查单元格 3 5 2" xfId="4477"/>
    <cellStyle name="标题 3 2 5" xfId="4478"/>
    <cellStyle name="60% - 强调文字颜色 5 6 3 2" xfId="4479"/>
    <cellStyle name="好 8" xfId="4480"/>
    <cellStyle name="标题 3 3 5" xfId="4481"/>
    <cellStyle name="注释 9 2 10" xfId="4482"/>
    <cellStyle name="计算 9 10" xfId="4483"/>
    <cellStyle name="60% - 强调文字颜色 5 6 4 2" xfId="4484"/>
    <cellStyle name="好_2013-2017高效节灌总体实施方案投资估算编制（模板）2012-12-15" xfId="4485"/>
    <cellStyle name="60% - 强调文字颜色 5 6 5" xfId="4486"/>
    <cellStyle name="解释性文本 2 6 2" xfId="4487"/>
    <cellStyle name="标题 3 4 5" xfId="4488"/>
    <cellStyle name="60% - 强调文字颜色 5 6 5 2" xfId="4489"/>
    <cellStyle name="60% - 强调文字颜色 5 6 6" xfId="4490"/>
    <cellStyle name="解释性文本 2 6 3" xfId="4491"/>
    <cellStyle name="标题 3 5 5" xfId="4492"/>
    <cellStyle name="60% - 强调文字颜色 5 6 6 2" xfId="4493"/>
    <cellStyle name="标题 3 3 6 2" xfId="4494"/>
    <cellStyle name="60% - 强调文字颜色 5 7" xfId="4495"/>
    <cellStyle name="差_三标段报价1_孙家滩高效节水概算朱清核（加30万最终批复f）2015.1.8" xfId="4496"/>
    <cellStyle name="60% - 强调文字颜色 5 7 2" xfId="4497"/>
    <cellStyle name="60% - 强调文字颜色 5 7 2 2" xfId="4498"/>
    <cellStyle name="60% - 强调文字颜色 5 7 3" xfId="4499"/>
    <cellStyle name="检查单元格 3 6 2" xfId="4500"/>
    <cellStyle name="差_概算表" xfId="4501"/>
    <cellStyle name="60% - 强调文字颜色 5 7 3 2" xfId="4502"/>
    <cellStyle name="标题 4 2 5" xfId="4503"/>
    <cellStyle name="差_西吉县葫芦河治理工程概算表（116号）-核_贺兰县兰光村、金鑫村高效节水核2012.9.13_（10.17）庄立明2014年中央统筹资金永宁县第一排水沟、永清沟治理及泵站改造工程" xfId="4504"/>
    <cellStyle name="标题 4 3 5" xfId="4505"/>
    <cellStyle name="60% - 强调文字颜色 5 7 4 2" xfId="4506"/>
    <cellStyle name="差_Book1_1_小人饮工程工程量" xfId="4507"/>
    <cellStyle name="输入 8 7 3" xfId="4508"/>
    <cellStyle name="60% - 强调文字颜色 5 7 5" xfId="4509"/>
    <cellStyle name="标题 4 4 5" xfId="4510"/>
    <cellStyle name="60% - 强调文字颜色 5 7 5 2" xfId="4511"/>
    <cellStyle name="差_贺兰县兰光村、金鑫村高效节水核2012.9.13_吴忠市国家农业科技园区供水工程最终" xfId="4512"/>
    <cellStyle name="常规_世行项目水利措施实施计划安排 2" xfId="4513"/>
    <cellStyle name="60% - 强调文字颜色 5 7 6" xfId="4514"/>
    <cellStyle name="60% - 强调文字颜色 5 8" xfId="4515"/>
    <cellStyle name="60% - 强调文字颜色 5 8 2" xfId="4516"/>
    <cellStyle name="60% - 强调文字颜色 5 8 2 2" xfId="4517"/>
    <cellStyle name="60% - 强调文字颜色 5 8 3" xfId="4518"/>
    <cellStyle name="60% - 强调文字颜色 5 8 3 2" xfId="4519"/>
    <cellStyle name="60% - 强调文字颜色 5 8 4 2" xfId="4520"/>
    <cellStyle name="输入 8 8 3" xfId="4521"/>
    <cellStyle name="标题 3 10 2 2" xfId="4522"/>
    <cellStyle name="60% - 强调文字颜色 5 8 5" xfId="4523"/>
    <cellStyle name="60% - 强调文字颜色 5 8 5 2" xfId="4524"/>
    <cellStyle name="60% - 强调文字颜色 5 8 6" xfId="4525"/>
    <cellStyle name="60% - 强调文字颜色 5 8 6 2" xfId="4526"/>
    <cellStyle name="汇总 6 10 2" xfId="4527"/>
    <cellStyle name="计算 9 11 4" xfId="4528"/>
    <cellStyle name="检查单元格 10 6 3" xfId="4529"/>
    <cellStyle name="标题 12 3 2" xfId="4530"/>
    <cellStyle name="60% - 强调文字颜色 5 9" xfId="4531"/>
    <cellStyle name="60% - 强调文字颜色 5 9 2" xfId="4532"/>
    <cellStyle name="强调文字颜色 4 11 4" xfId="4533"/>
    <cellStyle name="60% - 强调文字颜色 5 9 2 2" xfId="4534"/>
    <cellStyle name="汇总 9" xfId="4535"/>
    <cellStyle name="差_西吉县葫芦河治理工程概算表（116号）-核_第五批小农水重点县中宁县舟塔乡铁渠枸杞滴灌工程2014.4.9" xfId="4536"/>
    <cellStyle name="标题 1 11 2 2" xfId="4537"/>
    <cellStyle name="汇总 6 11 4" xfId="4538"/>
    <cellStyle name="60% - 强调文字颜色 5 9 3" xfId="4539"/>
    <cellStyle name="强调文字颜色 4 12 4" xfId="4540"/>
    <cellStyle name="60% - 强调文字颜色 5 9 3 2" xfId="4541"/>
    <cellStyle name="60% - 强调文字颜色 5 9 4 2" xfId="4542"/>
    <cellStyle name="输入 8 9 3" xfId="4543"/>
    <cellStyle name="标题 3 10 3 2" xfId="4544"/>
    <cellStyle name="60% - 强调文字颜色 5 9 5" xfId="4545"/>
    <cellStyle name="60% - 强调文字颜色 5 9 5 2" xfId="4546"/>
    <cellStyle name="60% - 强调文字颜色 5 9 6" xfId="4547"/>
    <cellStyle name="60% - 强调文字颜色 5 9 6 2" xfId="4548"/>
    <cellStyle name="好_Sheet2" xfId="4549"/>
    <cellStyle name="差 2 6 2" xfId="4550"/>
    <cellStyle name="百分比 4 4" xfId="4551"/>
    <cellStyle name="解释性文本 5 6 2" xfId="4552"/>
    <cellStyle name="常规 2 2 8" xfId="4553"/>
    <cellStyle name="60% - 强调文字颜色 6 10 2 2" xfId="4554"/>
    <cellStyle name="差 2 7" xfId="4555"/>
    <cellStyle name="常规 2 3 4 2" xfId="4556"/>
    <cellStyle name="解释性文本 5 7" xfId="4557"/>
    <cellStyle name="60% - 强调文字颜色 6 10 3" xfId="4558"/>
    <cellStyle name="百分比 5 4" xfId="4559"/>
    <cellStyle name="常规 2 3 8" xfId="4560"/>
    <cellStyle name="60% - 强调文字颜色 6 10 3 2" xfId="4561"/>
    <cellStyle name="标题 3 13 2" xfId="4562"/>
    <cellStyle name="注释 9 2 9 2" xfId="4563"/>
    <cellStyle name="好_黄土梁灌区 2" xfId="4564"/>
    <cellStyle name="差 2 8" xfId="4565"/>
    <cellStyle name="计算 9 9 2" xfId="4566"/>
    <cellStyle name="解释性文本 5 8" xfId="4567"/>
    <cellStyle name="60% - 强调文字颜色 6 10 4" xfId="4568"/>
    <cellStyle name="差_西吉县葫芦河治理工程概算表（116号）-核_吴忠利通区五里坡ff" xfId="4569"/>
    <cellStyle name="60% - 强调文字颜色 6 10 5 2" xfId="4570"/>
    <cellStyle name="计算 11 14" xfId="4571"/>
    <cellStyle name="标题 3 5 5 2" xfId="4572"/>
    <cellStyle name="好_黄土梁灌区 4" xfId="4573"/>
    <cellStyle name="60% - 强调文字颜色 6 10 6" xfId="4574"/>
    <cellStyle name="计算 9 9 4" xfId="4575"/>
    <cellStyle name="60% - 强调文字颜色 6 10 7" xfId="4576"/>
    <cellStyle name="60% - 强调文字颜色 6 2" xfId="4577"/>
    <cellStyle name="差_利通区马波二渠及四支渠断面_2015年小农水新增资金项目永宁县泵站翻建改造工程" xfId="4578"/>
    <cellStyle name="好_黄羊滩（116）预算定额（最终）2010.03.28_2012.5.15修改 五里坡配套控制价_2014年小农水工程高效片区概算核2014.6.5" xfId="4579"/>
    <cellStyle name="60% - 强调文字颜色 6 2 2" xfId="4580"/>
    <cellStyle name="常规 10_（ 2010年概算）利通区二支渠工程5.25" xfId="4581"/>
    <cellStyle name="60% - 强调文字颜色 6 2 2 2" xfId="4582"/>
    <cellStyle name="60% - 强调文字颜色 6 2 2 2 2" xfId="4583"/>
    <cellStyle name="差_3.21波浪渠现状及改造表_2015年小农水新增资金项目永宁县泵站翻建改造工程" xfId="4584"/>
    <cellStyle name="差_13标预算_北庙灌水率及渠道流量计算9-6" xfId="4585"/>
    <cellStyle name="60% - 强调文字颜色 6 2 2 3" xfId="4586"/>
    <cellStyle name="输出 10" xfId="4587"/>
    <cellStyle name="注释 9 16" xfId="4588"/>
    <cellStyle name="差_盐池小农概算核2012.9.12" xfId="4589"/>
    <cellStyle name="60% - 强调文字颜色 6 2 2 4" xfId="4590"/>
    <cellStyle name="输出 11" xfId="4591"/>
    <cellStyle name="60% - 强调文字颜色 6 2 3" xfId="4592"/>
    <cellStyle name="60% - 强调文字颜色 6 2 3 2" xfId="4593"/>
    <cellStyle name="差_2011年小农水概算5.4_（10.17）庄立明2014年中央统筹资金永宁县第一排水沟、永清沟治理及泵站改造工程" xfId="4594"/>
    <cellStyle name="60% - 强调文字颜色 6 2 4 2" xfId="4595"/>
    <cellStyle name="差_单价_陈木闸硬化路破损恢复概算表2014.2.28" xfId="4596"/>
    <cellStyle name="60% - 强调文字颜色 6 2 5 2" xfId="4597"/>
    <cellStyle name="60% - 强调文字颜色 6 2 6" xfId="4598"/>
    <cellStyle name="解释性文本 3 2 3" xfId="4599"/>
    <cellStyle name="强调文字颜色 3 2 3" xfId="4600"/>
    <cellStyle name="60% - 强调文字颜色 6 2 6 2" xfId="4601"/>
    <cellStyle name="日期" xfId="4602"/>
    <cellStyle name="60% - 强调文字颜色 6 3 2" xfId="4603"/>
    <cellStyle name="60% - 强调文字颜色 6 3 2 2" xfId="4604"/>
    <cellStyle name="60% - 强调文字颜色 6 3 3" xfId="4605"/>
    <cellStyle name="检查单元格 4 2 2" xfId="4606"/>
    <cellStyle name="60% - 强调文字颜色 6 3 3 2" xfId="4607"/>
    <cellStyle name="60% - 强调文字颜色 6 3 4 2" xfId="4608"/>
    <cellStyle name="60% - 强调文字颜色 6 3 5" xfId="4609"/>
    <cellStyle name="解释性文本 3 3 2" xfId="4610"/>
    <cellStyle name="60% - 强调文字颜色 6 3 5 2" xfId="4611"/>
    <cellStyle name="强调文字颜色 5 9 6 3" xfId="4612"/>
    <cellStyle name="差_扁担沟扬水站统计表（改）_招投标工程量_生态移民农业开发土壤改良及治沙工程控制价工程修改" xfId="4613"/>
    <cellStyle name="60% - 强调文字颜色 6 3 6" xfId="4614"/>
    <cellStyle name="解释性文本 3 3 3" xfId="4615"/>
    <cellStyle name="强调文字颜色 4 2 3" xfId="4616"/>
    <cellStyle name="60% - 强调文字颜色 6 3 6 2" xfId="4617"/>
    <cellStyle name="差_批复黄羊滩（116）预算定额（最终）2010.9.3_2013.10.11（最终）吴忠市金积造123纸工业园区速生林" xfId="4618"/>
    <cellStyle name="百分比 3 2 2 2" xfId="4619"/>
    <cellStyle name="常规 9 2_喊叫水概算汇总表【批复】" xfId="4620"/>
    <cellStyle name="60% - 强调文字颜色 6 4 2" xfId="4621"/>
    <cellStyle name="60% - 强调文字颜色 6 4 2 2" xfId="4622"/>
    <cellStyle name="百分比 3 2 2 3" xfId="4623"/>
    <cellStyle name="60% - 强调文字颜色 6 4 3" xfId="4624"/>
    <cellStyle name="检查单元格 4 3 2" xfId="4625"/>
    <cellStyle name="60% - 强调文字颜色 6 4 3 2" xfId="4626"/>
    <cellStyle name="60% - 强调文字颜色 6 4 4 2" xfId="4627"/>
    <cellStyle name="60% - 强调文字颜色 6 4 5" xfId="4628"/>
    <cellStyle name="解释性文本 3 4 2" xfId="4629"/>
    <cellStyle name="60% - 强调文字颜色 6 4 5 2" xfId="4630"/>
    <cellStyle name="好_扁担沟扬水站统计表（改）_3.13工程量清单_3.21波浪渠现状及改造表" xfId="4631"/>
    <cellStyle name="60% - 强调文字颜色 6 4 6" xfId="4632"/>
    <cellStyle name="解释性文本 3 4 3" xfId="4633"/>
    <cellStyle name="Header2" xfId="4634"/>
    <cellStyle name="汇总 6 16" xfId="4635"/>
    <cellStyle name="强调文字颜色 5 2 3" xfId="4636"/>
    <cellStyle name="60% - 强调文字颜色 6 4 6 2" xfId="4637"/>
    <cellStyle name="差 10 3 2" xfId="4638"/>
    <cellStyle name="百分比 3 2 3" xfId="4639"/>
    <cellStyle name="60% - 强调文字颜色 6 5" xfId="4640"/>
    <cellStyle name="60% - 强调文字颜色 6 5 2 2" xfId="4641"/>
    <cellStyle name="60% - 强调文字颜色 6 5 3 2" xfId="4642"/>
    <cellStyle name="差_小洪沟（新定额）2010.7.10改估算改 8" xfId="4643"/>
    <cellStyle name="60% - 强调文字颜色 6 5 4 2" xfId="4644"/>
    <cellStyle name="60% - 强调文字颜色 6 5 5" xfId="4645"/>
    <cellStyle name="解释性文本 3 5 2" xfId="4646"/>
    <cellStyle name="60% - 强调文字颜色 6 5 5 2" xfId="4647"/>
    <cellStyle name="60% - 强调文字颜色 6 5 6" xfId="4648"/>
    <cellStyle name="解释性文本 3 5 3" xfId="4649"/>
    <cellStyle name="强调文字颜色 6 2 3" xfId="4650"/>
    <cellStyle name="60% - 强调文字颜色 6 5 6 2" xfId="4651"/>
    <cellStyle name="百分比 3 2 4" xfId="4652"/>
    <cellStyle name="60% - 强调文字颜色 6 6" xfId="4653"/>
    <cellStyle name="60% - 强调文字颜色 6 6 2" xfId="4654"/>
    <cellStyle name="好_秦家沟水库工程可研估算审核2011.5.12核_原州区姚磨喷灌概算核2014.1.6" xfId="4655"/>
    <cellStyle name="60% - 强调文字颜色 6 6 2 2" xfId="4656"/>
    <cellStyle name="60% - 强调文字颜色 6 6 3" xfId="4657"/>
    <cellStyle name="检查单元格 4 5 2" xfId="4658"/>
    <cellStyle name="60% - 强调文字颜色 6 6 3 2" xfId="4659"/>
    <cellStyle name="60% - 强调文字颜色 6 6 4 2" xfId="4660"/>
    <cellStyle name="好_策勒县108号文概算实施方案8000亩2011.10" xfId="4661"/>
    <cellStyle name="差_黄羊滩（116）预算定额（最终）2010.03.28 2" xfId="4662"/>
    <cellStyle name="60% - 强调文字颜色 6 6 5" xfId="4663"/>
    <cellStyle name="解释性文本 3 6 2" xfId="4664"/>
    <cellStyle name="60% - 强调文字颜色 6 6 5 2" xfId="4665"/>
    <cellStyle name="差_黄羊滩（116）预算定额（最终）2010.03.28 3" xfId="4666"/>
    <cellStyle name="好_黄土梁灌区_吴忠利通区五里坡ff" xfId="4667"/>
    <cellStyle name="60% - 强调文字颜色 6 6 6" xfId="4668"/>
    <cellStyle name="解释性文本 3 6 3" xfId="4669"/>
    <cellStyle name="60% - 强调文字颜色 6 6 6 2" xfId="4670"/>
    <cellStyle name="60% - 强调文字颜色 6 7" xfId="4671"/>
    <cellStyle name="60% - 强调文字颜色 6 7 2" xfId="4672"/>
    <cellStyle name="60% - 强调文字颜色 6 7 2 2" xfId="4673"/>
    <cellStyle name="60% - 强调文字颜色 6 7 3" xfId="4674"/>
    <cellStyle name="检查单元格 4 6 2" xfId="4675"/>
    <cellStyle name="60% - 强调文字颜色 6 7 3 2" xfId="4676"/>
    <cellStyle name="60% - 强调文字颜色 6 7 4 2" xfId="4677"/>
    <cellStyle name="60% - 强调文字颜色 6 7 5" xfId="4678"/>
    <cellStyle name="常规 2 3 2 2 2" xfId="4679"/>
    <cellStyle name="60% - 强调文字颜色 6 7 6" xfId="4680"/>
    <cellStyle name="常规 2 3 2 2 3" xfId="4681"/>
    <cellStyle name="好_20100227马莲渠乡左右岸合计（江淑萍）_（10.17）庄立明2014年中央统筹资金永宁县第一排水沟、永清沟治理及泵站改造工程" xfId="4682"/>
    <cellStyle name="60% - 强调文字颜色 6 7 6 2" xfId="4683"/>
    <cellStyle name="常规 2 3 2 2 3 2" xfId="4684"/>
    <cellStyle name="60% - 强调文字颜色 6 8" xfId="4685"/>
    <cellStyle name="差_黄土梁灌区_盐池2014年度高效节水灌溉概算核2014.6.27" xfId="4686"/>
    <cellStyle name="60% - 强调文字颜色 6 8 2" xfId="4687"/>
    <cellStyle name="Grey" xfId="4688"/>
    <cellStyle name="差_农业汇总2" xfId="4689"/>
    <cellStyle name="60% - 强调文字颜色 6 8 2 2" xfId="4690"/>
    <cellStyle name="60% - 强调文字颜色 6 8 3" xfId="4691"/>
    <cellStyle name="60% - 强调文字颜色 6 8 3 2" xfId="4692"/>
    <cellStyle name="60% - 强调文字颜色 6 8 4 2" xfId="4693"/>
    <cellStyle name="输入 9 8 3" xfId="4694"/>
    <cellStyle name="标题 3 11 2 2" xfId="4695"/>
    <cellStyle name="60% - 强调文字颜色 6 8 5" xfId="4696"/>
    <cellStyle name="常规 2 3 2 3 2" xfId="4697"/>
    <cellStyle name="60% - 强调文字颜色 6 8 5 2" xfId="4698"/>
    <cellStyle name="60% - 强调文字颜色 6 8 6" xfId="4699"/>
    <cellStyle name="常规 2 3 2 3 3" xfId="4700"/>
    <cellStyle name="60% - 强调文字颜色 6 8 6 2" xfId="4701"/>
    <cellStyle name="标题 12 4 2" xfId="4702"/>
    <cellStyle name="汇总 6 11 2" xfId="4703"/>
    <cellStyle name="计算 9 12 4" xfId="4704"/>
    <cellStyle name="60% - 强调文字颜色 6 9" xfId="4705"/>
    <cellStyle name="60% - 强调文字颜色 6 9 2" xfId="4706"/>
    <cellStyle name="强调文字颜色 4 10 4" xfId="4707"/>
    <cellStyle name="常规 2 3 2 2 9 2_喊叫水概算汇总表【批复】" xfId="4708"/>
    <cellStyle name="60% - 强调文字颜色 6 9 2 2" xfId="4709"/>
    <cellStyle name="强调文字颜色 4 10 4 2" xfId="4710"/>
    <cellStyle name="好_批复黄羊滩（116）预算定额（最终）2010.9.3_2013.10.11（最终）吴忠市金积造123纸工业园区速生林_1" xfId="4711"/>
    <cellStyle name="标题 1 12 2 2" xfId="4712"/>
    <cellStyle name="60% - 强调文字颜色 6 9 3" xfId="4713"/>
    <cellStyle name="强调文字颜色 4 10 5" xfId="4714"/>
    <cellStyle name="60% - 强调文字颜色 6 9 3 2" xfId="4715"/>
    <cellStyle name="强调文字颜色 4 10 5 2" xfId="4716"/>
    <cellStyle name="60% - 强调文字颜色 6 9 4 2" xfId="4717"/>
    <cellStyle name="强调文字颜色 4 10 6 2" xfId="4718"/>
    <cellStyle name="60% - 强调文字颜色 6 9 5" xfId="4719"/>
    <cellStyle name="强调文字颜色 4 10 7" xfId="4720"/>
    <cellStyle name="常规 2 3 2 4 2" xfId="4721"/>
    <cellStyle name="60% - 强调文字颜色 6 9 5 2" xfId="4722"/>
    <cellStyle name="差_高家闸 概算宁夏13号文新定额-2010.12.21核_2015年小农水新增资金项目永宁县泵站翻建改造工程" xfId="4723"/>
    <cellStyle name="常规 2 3 2 4 3" xfId="4724"/>
    <cellStyle name="60% - 强调文字颜色 6 9 6" xfId="4725"/>
    <cellStyle name="强调文字颜色 4 10 8" xfId="4726"/>
    <cellStyle name="好_西吉县葫芦河治理工程概算表（116号）-核_2013.10.11（最终）吴忠市金积造123纸工业园区速生林" xfId="4727"/>
    <cellStyle name="6mal" xfId="4728"/>
    <cellStyle name="Accent1 - 40%" xfId="4729"/>
    <cellStyle name="检查单元格 9 3" xfId="4730"/>
    <cellStyle name="差_Book1_渝河下游沟道治理工程概算核2012.6.19_吴忠市国家农业科技园区供水工程最终" xfId="4731"/>
    <cellStyle name="Accent1 - 60%" xfId="4732"/>
    <cellStyle name="好_20100227马莲渠乡左右岸合计（江淑萍）_利通区马波二渠及四支渠断面_吴忠市国家农业科技园区供水工程最终" xfId="4733"/>
    <cellStyle name="差_管网水力" xfId="4734"/>
    <cellStyle name="差_2011年小农水概算5.4_2013年平罗小农水工程概算核2013.3.2" xfId="4735"/>
    <cellStyle name="标题 3 5 7" xfId="4736"/>
    <cellStyle name="Accent1_（10.17）庄立明2014年中央统筹资金永宁县第一排水沟、永清沟治理及泵站改造工程" xfId="4737"/>
    <cellStyle name="注释 10 2 3" xfId="4738"/>
    <cellStyle name="标题 2 8 7" xfId="4739"/>
    <cellStyle name="好_太阳山自动化概算_永宁闽宁葡萄滴管工程（三期）概算核2014.10.12" xfId="4740"/>
    <cellStyle name="常规 3 2 3" xfId="4741"/>
    <cellStyle name="Accent2 - 20%" xfId="4742"/>
    <cellStyle name="计算 5 12" xfId="4743"/>
    <cellStyle name="Accent2 - 60%" xfId="4744"/>
    <cellStyle name="标题 1 10 6" xfId="4745"/>
    <cellStyle name="常规 133" xfId="4746"/>
    <cellStyle name="常规 128" xfId="4747"/>
    <cellStyle name="Accent2_（10.17）庄立明2014年中央统筹资金永宁县第一排水沟、永清沟治理及泵站改造工程" xfId="4748"/>
    <cellStyle name="Accent3" xfId="4749"/>
    <cellStyle name="常规 10 8" xfId="4750"/>
    <cellStyle name="Accent3 - 20%" xfId="4751"/>
    <cellStyle name="好_小洪沟（新定额）2010.7.10改估算改 6 2" xfId="4752"/>
    <cellStyle name="百分比 4" xfId="4753"/>
    <cellStyle name="检查单元格 6 5" xfId="4754"/>
    <cellStyle name="Accent3_（10.17）庄立明2014年中央统筹资金永宁县第一排水沟、永清沟治理及泵站改造工程" xfId="4755"/>
    <cellStyle name="Accent4 - 20%" xfId="4756"/>
    <cellStyle name="标题 10 2" xfId="4757"/>
    <cellStyle name="差_单价_天元水泥厂工程概算表2014.4.21" xfId="4758"/>
    <cellStyle name="Accent4 - 40%" xfId="4759"/>
    <cellStyle name="标题 12 2" xfId="4760"/>
    <cellStyle name="捠壿 [0.00]_Region Orders (2)" xfId="4761"/>
    <cellStyle name="Accent4 - 60%" xfId="4762"/>
    <cellStyle name="标题 14 2" xfId="4763"/>
    <cellStyle name="差_9.15二支渠工程(核实后概算)_三标段报价1_2014年小农水工程高效片区概算核2014.6.5" xfId="4764"/>
    <cellStyle name="Accent4_（10.17）庄立明2014年中央统筹资金永宁县第一排水沟、永清沟治理及泵站改造工程" xfId="4765"/>
    <cellStyle name="Accent5" xfId="4766"/>
    <cellStyle name="好_中小河流-桑园沟治理工程预算-桑园沟2010.12.22核_小人饮工程工程量" xfId="4767"/>
    <cellStyle name="标题 4 7 3 2" xfId="4768"/>
    <cellStyle name="Accent5 - 20%" xfId="4769"/>
    <cellStyle name="Accent5 - 60%" xfId="4770"/>
    <cellStyle name="Accent5_（10.17）庄立明2014年中央统筹资金永宁县第一排水沟、永清沟治理及泵站改造工程" xfId="4771"/>
    <cellStyle name="常规 64" xfId="4772"/>
    <cellStyle name="常规 59" xfId="4773"/>
    <cellStyle name="适中 8 4 3" xfId="4774"/>
    <cellStyle name="好 5 4" xfId="4775"/>
    <cellStyle name="差_2013年平罗小农水工程概算核2013.3.2" xfId="4776"/>
    <cellStyle name="Accent6" xfId="4777"/>
    <cellStyle name="强调文字颜色 1 6 6 2" xfId="4778"/>
    <cellStyle name="Accent6 - 40%" xfId="4779"/>
    <cellStyle name="警告文本 5 6" xfId="4780"/>
    <cellStyle name="汇总 6 4 2" xfId="4781"/>
    <cellStyle name="汇总 6 6 2" xfId="4782"/>
    <cellStyle name="注释 8 15" xfId="4783"/>
    <cellStyle name="Accent6 - 60%" xfId="4784"/>
    <cellStyle name="警告文本 7 6" xfId="4785"/>
    <cellStyle name="Accent6_（10.17）庄立明2014年中央统筹资金永宁县第一排水沟、永清沟治理及泵站改造工程" xfId="4786"/>
    <cellStyle name="标题 16 2" xfId="4787"/>
    <cellStyle name="args.style" xfId="4788"/>
    <cellStyle name="差_黄羊滩（116）预算定额（最终）2010.03.28_贺兰县兰光村、金鑫村高效节水核2012.9.13_2015年小农水新增资金项目永宁县泵站翻建改造工程" xfId="4789"/>
    <cellStyle name="Bad" xfId="4790"/>
    <cellStyle name="汇总 4 6 3" xfId="4791"/>
    <cellStyle name="Check Cell" xfId="4792"/>
    <cellStyle name="常规 2 2 3 2_2010.11.05水利工程单价定额表" xfId="4793"/>
    <cellStyle name="Comma [0]" xfId="4794"/>
    <cellStyle name="comma zerodec" xfId="4795"/>
    <cellStyle name="标题 1 8 3 2" xfId="4796"/>
    <cellStyle name="解释性文本 11 4" xfId="4797"/>
    <cellStyle name="Comma_!!!GO" xfId="4798"/>
    <cellStyle name="常规 10 2 6" xfId="4799"/>
    <cellStyle name="强调文字颜色 6 10 2 3" xfId="4800"/>
    <cellStyle name="汇总 6 5" xfId="4801"/>
    <cellStyle name="差_贺兰金贵镇2013年高标准估算表8.2 79-8" xfId="4802"/>
    <cellStyle name="Currency [0]" xfId="4803"/>
    <cellStyle name="常规 42 5" xfId="4804"/>
    <cellStyle name="常规 37 5" xfId="4805"/>
    <cellStyle name="输出 2 8" xfId="4806"/>
    <cellStyle name="注释 4 2 8 3" xfId="4807"/>
    <cellStyle name="Currency_!!!GO" xfId="4808"/>
    <cellStyle name="Currency1" xfId="4809"/>
    <cellStyle name="计算 6 2" xfId="4810"/>
    <cellStyle name="Date" xfId="4811"/>
    <cellStyle name="Euro" xfId="4812"/>
    <cellStyle name="标题 4 5 2 2" xfId="4813"/>
    <cellStyle name="Explanatory Text" xfId="4814"/>
    <cellStyle name="强调文字颜色 4 3 4" xfId="4815"/>
    <cellStyle name="Good" xfId="4816"/>
    <cellStyle name="差_13标预算_贺兰北庙9-8" xfId="4817"/>
    <cellStyle name="注释 9 7 4" xfId="4818"/>
    <cellStyle name="注释 7 10 4" xfId="4819"/>
    <cellStyle name="汇总 6 15" xfId="4820"/>
    <cellStyle name="强调文字颜色 5 2 2" xfId="4821"/>
    <cellStyle name="Header1" xfId="4822"/>
    <cellStyle name="差_黄土梁灌区 5" xfId="4823"/>
    <cellStyle name="Input" xfId="4824"/>
    <cellStyle name="强调文字颜色 2 5 6 2" xfId="4825"/>
    <cellStyle name="标题 11 5 2" xfId="4826"/>
    <cellStyle name="千位分隔 2 4" xfId="4827"/>
    <cellStyle name="Input [yellow]" xfId="4828"/>
    <cellStyle name="Input Cells" xfId="4829"/>
    <cellStyle name="常规 2 3 2 2 11 2_喊叫水概算汇总表【批复】" xfId="4830"/>
    <cellStyle name="差 9 4" xfId="4831"/>
    <cellStyle name="计算 3 2 2" xfId="4832"/>
    <cellStyle name="Linked Cell" xfId="4833"/>
    <cellStyle name="差_小洪沟（新定额）2010.7.10改估算改_原州区姚磨喷灌概算核2014.1.6" xfId="4834"/>
    <cellStyle name="Linked Cells" xfId="4835"/>
    <cellStyle name="标题 1 8 6 2" xfId="4836"/>
    <cellStyle name="输出 10 12 3" xfId="4837"/>
    <cellStyle name="常规 2 2 2 2" xfId="4838"/>
    <cellStyle name="Millares_96 Risk" xfId="4839"/>
    <cellStyle name="强调文字颜色 6 10 5 3" xfId="4840"/>
    <cellStyle name="汇总 9 5" xfId="4841"/>
    <cellStyle name="差_2011年基本农田工程招标控制价_2015年小农水新增资金项目永宁县泵站翻建改造工程" xfId="4842"/>
    <cellStyle name="Milliers [0]_!!!GO" xfId="4843"/>
    <cellStyle name="常规 34 6" xfId="4844"/>
    <cellStyle name="常规 29 6" xfId="4845"/>
    <cellStyle name="Moneda_96 Risk" xfId="4846"/>
    <cellStyle name="差_扁担沟初步概算2013.12.01" xfId="4847"/>
    <cellStyle name="输出 7 13 3" xfId="4848"/>
    <cellStyle name="Neutral" xfId="4849"/>
    <cellStyle name="好_利通区二支渠工程概算（周工核定）20100914_清水沟投标报价_2013年平罗小农水工程概算核2013.3.2" xfId="4850"/>
    <cellStyle name="差_23-宁夏 6 2" xfId="4851"/>
    <cellStyle name="好_西吉县葫芦河治理工程概算表（116号）-核_吴忠市孙家滩土地占补二期预算（马建涛2014.7.6终）" xfId="4852"/>
    <cellStyle name="Normal_Book1" xfId="4853"/>
    <cellStyle name="强调文字颜色 3 6 6 2" xfId="4854"/>
    <cellStyle name="Note" xfId="4855"/>
    <cellStyle name="Percent [2]" xfId="4856"/>
    <cellStyle name="Pourcentage_pldt" xfId="4857"/>
    <cellStyle name="标题 9 3 2" xfId="4858"/>
    <cellStyle name="差_策勒县108号文概算实施方案8000亩2011.10_吴忠市国家农业科技园区供水工程最终" xfId="4859"/>
    <cellStyle name="输出 3 9 4" xfId="4860"/>
    <cellStyle name="PSChar" xfId="4861"/>
    <cellStyle name="PSDate" xfId="4862"/>
    <cellStyle name="PSHeading" xfId="4863"/>
    <cellStyle name="常规 20 2 3" xfId="4864"/>
    <cellStyle name="常规 15 2 3" xfId="4865"/>
    <cellStyle name="差_中小河流-桑园沟治理工程预算-桑园沟2010.12.22核_贺兰县兰光村、金鑫村高效节水核2012.9.13_孙家滩高效节水概算朱清核（加30万最终批复f）2015.1.8" xfId="4866"/>
    <cellStyle name="PSInt" xfId="4867"/>
    <cellStyle name="差_菊花台节灌工程预算滴灌2010114_（10.17）庄立明2014年中央统筹资金永宁县第一排水沟、永清沟治理及泵站改造工程" xfId="4868"/>
    <cellStyle name="PSSpacer" xfId="4869"/>
    <cellStyle name="好_单价_惠农渠永宁县李俊镇新老出水渠取水工程2013-05-14" xfId="4870"/>
    <cellStyle name="标题 3 3 6" xfId="4871"/>
    <cellStyle name="注释 9 2 11" xfId="4872"/>
    <cellStyle name="计算 9 11" xfId="4873"/>
    <cellStyle name="RowLevel_0" xfId="4874"/>
    <cellStyle name="sstot" xfId="4875"/>
    <cellStyle name="Standard_AREAS" xfId="4876"/>
    <cellStyle name="t" xfId="4877"/>
    <cellStyle name="标题 15 2 2" xfId="4878"/>
    <cellStyle name="常规 2 3 4" xfId="4879"/>
    <cellStyle name="t_HVAC Equipment (3)" xfId="4880"/>
    <cellStyle name="Title" xfId="4881"/>
    <cellStyle name="Total" xfId="4882"/>
    <cellStyle name="汇总 7 12 4" xfId="4883"/>
    <cellStyle name="Warning Text" xfId="4884"/>
    <cellStyle name="百分比 2" xfId="4885"/>
    <cellStyle name="检查单元格 6 3" xfId="4886"/>
    <cellStyle name="检查单元格 6 3 2" xfId="4887"/>
    <cellStyle name="差_利水公司二标段报价_2013年平罗小农水工程概算核2013.3.2" xfId="4888"/>
    <cellStyle name="计算 10 12" xfId="4889"/>
    <cellStyle name="百分比 2 2" xfId="4890"/>
    <cellStyle name="计算 10 12 2" xfId="4891"/>
    <cellStyle name="百分比 2 2 2" xfId="4892"/>
    <cellStyle name="计算 10 12 3" xfId="4893"/>
    <cellStyle name="百分比 2 2 3" xfId="4894"/>
    <cellStyle name="计算 10 12 4" xfId="4895"/>
    <cellStyle name="百分比 2 2 4" xfId="4896"/>
    <cellStyle name="计算 10 13 2" xfId="4897"/>
    <cellStyle name="百分比 2 3 2" xfId="4898"/>
    <cellStyle name="差 2 4 2" xfId="4899"/>
    <cellStyle name="计算 10 14" xfId="4900"/>
    <cellStyle name="百分比 2 4" xfId="4901"/>
    <cellStyle name="解释性文本 5 4 2" xfId="4902"/>
    <cellStyle name="计算 3 13 3" xfId="4903"/>
    <cellStyle name="计算 10 14 2" xfId="4904"/>
    <cellStyle name="百分比 2 4 2" xfId="4905"/>
    <cellStyle name="计算 10 15" xfId="4906"/>
    <cellStyle name="百分比 2 5" xfId="4907"/>
    <cellStyle name="解释性文本 5 4 3" xfId="4908"/>
    <cellStyle name="计算 3 13 4" xfId="4909"/>
    <cellStyle name="百分比 2 5 2" xfId="4910"/>
    <cellStyle name="好_小洪沟（新定额）2010.7.10改估算改 5" xfId="4911"/>
    <cellStyle name="计算 10 17" xfId="4912"/>
    <cellStyle name="常规 20 3" xfId="4913"/>
    <cellStyle name="常规 15 3" xfId="4914"/>
    <cellStyle name="百分比 2 7" xfId="4915"/>
    <cellStyle name="差_扁担沟扬水站统计表（改）_3.13工程量清单_3.21波浪渠现状及改造表" xfId="4916"/>
    <cellStyle name="常规 20 4" xfId="4917"/>
    <cellStyle name="常规 15 4" xfId="4918"/>
    <cellStyle name="百分比 2 8" xfId="4919"/>
    <cellStyle name="百分比 3" xfId="4920"/>
    <cellStyle name="检查单元格 6 4" xfId="4921"/>
    <cellStyle name="差_单价_中宁红柳沟概算最终2013.4.17" xfId="4922"/>
    <cellStyle name="百分比 3 2" xfId="4923"/>
    <cellStyle name="检查单元格 6 4 2" xfId="4924"/>
    <cellStyle name="百分比 3 4 2" xfId="4925"/>
    <cellStyle name="百分比 3 5" xfId="4926"/>
    <cellStyle name="注释 8 2 2 2" xfId="4927"/>
    <cellStyle name="解释性文本 5 5 3" xfId="4928"/>
    <cellStyle name="计算 3 14 4" xfId="4929"/>
    <cellStyle name="常规 21 3" xfId="4930"/>
    <cellStyle name="常规 16 3" xfId="4931"/>
    <cellStyle name="百分比 3 7" xfId="4932"/>
    <cellStyle name="注释 8 2 2 4" xfId="4933"/>
    <cellStyle name="常规 21 4" xfId="4934"/>
    <cellStyle name="常规 16 4" xfId="4935"/>
    <cellStyle name="百分比 3 8" xfId="4936"/>
    <cellStyle name="常规 2 2 6" xfId="4937"/>
    <cellStyle name="百分比 4 2" xfId="4938"/>
    <cellStyle name="检查单元格 6 5 2" xfId="4939"/>
    <cellStyle name="百分比 4 2 2" xfId="4940"/>
    <cellStyle name="差 11 3 2" xfId="4941"/>
    <cellStyle name="百分比 4 2 3" xfId="4942"/>
    <cellStyle name="好_13标预算_Book1" xfId="4943"/>
    <cellStyle name="百分比 4 3 2" xfId="4944"/>
    <cellStyle name="百分比 4 5" xfId="4945"/>
    <cellStyle name="注释 8 2 3 2" xfId="4946"/>
    <cellStyle name="解释性文本 5 6 3" xfId="4947"/>
    <cellStyle name="常规 2 2 9" xfId="4948"/>
    <cellStyle name="差_批复黄羊滩（116）预算定额（最终）2010.9.3_吴忠市金积造纸工业园区 速生林（余工）基地工程【2009)13号" xfId="4949"/>
    <cellStyle name="编号" xfId="4950"/>
    <cellStyle name="标题 1 10 3" xfId="4951"/>
    <cellStyle name="常规 130" xfId="4952"/>
    <cellStyle name="常规 125" xfId="4953"/>
    <cellStyle name="标题 1 10 3 2" xfId="4954"/>
    <cellStyle name="标题 1 10 4" xfId="4955"/>
    <cellStyle name="常规 131" xfId="4956"/>
    <cellStyle name="常规 126" xfId="4957"/>
    <cellStyle name="标题 1 10 4 2" xfId="4958"/>
    <cellStyle name="标题 4 2 6" xfId="4959"/>
    <cellStyle name="标题 1 10 5 2" xfId="4960"/>
    <cellStyle name="标题 4 3 6" xfId="4961"/>
    <cellStyle name="标题 1 10 6 2" xfId="4962"/>
    <cellStyle name="标题 4 4 6" xfId="4963"/>
    <cellStyle name="标题 1 10 7" xfId="4964"/>
    <cellStyle name="常规 134" xfId="4965"/>
    <cellStyle name="常规 129" xfId="4966"/>
    <cellStyle name="标题 1 11 3" xfId="4967"/>
    <cellStyle name="常规 230" xfId="4968"/>
    <cellStyle name="常规 225" xfId="4969"/>
    <cellStyle name="常规 180" xfId="4970"/>
    <cellStyle name="常规 175" xfId="4971"/>
    <cellStyle name="差_4.6马波二渠轮灌组划分" xfId="4972"/>
    <cellStyle name="检查单元格 4 8" xfId="4973"/>
    <cellStyle name="标题 1 12 2" xfId="4974"/>
    <cellStyle name="标题 1 12 3" xfId="4975"/>
    <cellStyle name="注释 9 10 2" xfId="4976"/>
    <cellStyle name="常规 275" xfId="4977"/>
    <cellStyle name="强调文字颜色 6 4 2 3" xfId="4978"/>
    <cellStyle name="标题 1 13" xfId="4979"/>
    <cellStyle name="汇总 10 7 2" xfId="4980"/>
    <cellStyle name="标题 1 14" xfId="4981"/>
    <cellStyle name="汇总 10 7 3" xfId="4982"/>
    <cellStyle name="标题 1 2 2 2" xfId="4983"/>
    <cellStyle name="计算 6 8" xfId="4984"/>
    <cellStyle name="标题 1 2 3" xfId="4985"/>
    <cellStyle name="好_西吉县葫芦河治理工程概算表（116号）-核_滨河连接线招标控制价_2014年小农水工程高效片区概算核2014.6.5" xfId="4986"/>
    <cellStyle name="标题 1 2 3 2" xfId="4987"/>
    <cellStyle name="计算 7 8" xfId="4988"/>
    <cellStyle name="好_黄土梁灌区_贺兰县兰光村、金鑫村高效节水核2012.9.13" xfId="4989"/>
    <cellStyle name="标题 1 2 4" xfId="4990"/>
    <cellStyle name="标题 1 2 4 2" xfId="4991"/>
    <cellStyle name="计算 8 8" xfId="4992"/>
    <cellStyle name="常规 2 3 2 2 15 2" xfId="4993"/>
    <cellStyle name="标题 3 12" xfId="4994"/>
    <cellStyle name="注释 9 2 8" xfId="4995"/>
    <cellStyle name="单价编号" xfId="4996"/>
    <cellStyle name="标题 1 2 5 2" xfId="4997"/>
    <cellStyle name="计算 9 8" xfId="4998"/>
    <cellStyle name="标题 1 2 6" xfId="4999"/>
    <cellStyle name="好_调度中心匡算 （2020.3.7）" xfId="5000"/>
    <cellStyle name="差_批复黄羊滩（116）预算定额（最终）2010.9.3_Sheet1" xfId="5001"/>
    <cellStyle name="标题 1 2 6 2" xfId="5002"/>
    <cellStyle name="差_白芨滩大泉、临河红墩子农水处核出文版20140304" xfId="5003"/>
    <cellStyle name="常规 2 3 2 2 17" xfId="5004"/>
    <cellStyle name="常规 40 3 2" xfId="5005"/>
    <cellStyle name="常规 35 3 2" xfId="5006"/>
    <cellStyle name="标题 1 2 7" xfId="5007"/>
    <cellStyle name="标题 1 3 2 2" xfId="5008"/>
    <cellStyle name="标题 1 3 3" xfId="5009"/>
    <cellStyle name="标题 1 3 3 2" xfId="5010"/>
    <cellStyle name="标题 1 3 4" xfId="5011"/>
    <cellStyle name="标题 1 3 4 2" xfId="5012"/>
    <cellStyle name="强调文字颜色 3 5" xfId="5013"/>
    <cellStyle name="常规 2 12" xfId="5014"/>
    <cellStyle name="标题 1 3 5 2" xfId="5015"/>
    <cellStyle name="差_利通区二支渠工程概算（周工核定）20100914_兴水公司二支渠报价_孙家滩高效节水概算朱清核（加30万最终批复f）2015.1.8" xfId="5016"/>
    <cellStyle name="标题 1 3 6" xfId="5017"/>
    <cellStyle name="标题 1 3 6 2" xfId="5018"/>
    <cellStyle name="常规 40 4 2" xfId="5019"/>
    <cellStyle name="常规 35 4 2" xfId="5020"/>
    <cellStyle name="标题 1 3 7" xfId="5021"/>
    <cellStyle name="强调文字颜色 6 12 2 3" xfId="5022"/>
    <cellStyle name="标题 1 4 3" xfId="5023"/>
    <cellStyle name="标题 1 4 3 2" xfId="5024"/>
    <cellStyle name="标题 1 4 4" xfId="5025"/>
    <cellStyle name="好_9.15二支渠工程(核实后概算)_2013年平罗小农水工程概算核2013.3.2" xfId="5026"/>
    <cellStyle name="标题 1 4 4 2" xfId="5027"/>
    <cellStyle name="标题 1 4 5 2" xfId="5028"/>
    <cellStyle name="强调文字颜色 5 10" xfId="5029"/>
    <cellStyle name="标题 1 4 6" xfId="5030"/>
    <cellStyle name="标题 1 4 6 2" xfId="5031"/>
    <cellStyle name="常规 40 5 2" xfId="5032"/>
    <cellStyle name="常规 35 5 2" xfId="5033"/>
    <cellStyle name="标题 1 4 7" xfId="5034"/>
    <cellStyle name="强调文字颜色 2 13 2" xfId="5035"/>
    <cellStyle name="注释 7 2 6 4" xfId="5036"/>
    <cellStyle name="差_Book1_1_例：土地开发整理预算定额" xfId="5037"/>
    <cellStyle name="标题 1 5 2 2" xfId="5038"/>
    <cellStyle name="好_概算（世行）" xfId="5039"/>
    <cellStyle name="标题 1 5 3" xfId="5040"/>
    <cellStyle name="好_贺兰县2万亩概算核2013.3.7" xfId="5041"/>
    <cellStyle name="标题 1 5 3 2" xfId="5042"/>
    <cellStyle name="差_西吉县葫芦河治理工程概算表（116号）-核_11.24盐池高效节水" xfId="5043"/>
    <cellStyle name="标题 1 5 4" xfId="5044"/>
    <cellStyle name="好_黄羊滩（116）预算定额（最终）2010.03.28_反帝沟上段2012.12.25" xfId="5045"/>
    <cellStyle name="标题 1 5 4 2" xfId="5046"/>
    <cellStyle name="差_23-宁夏 5" xfId="5047"/>
    <cellStyle name="标题 1 5 5 2" xfId="5048"/>
    <cellStyle name="标题 1 5 6 2" xfId="5049"/>
    <cellStyle name="标题 1 5 7" xfId="5050"/>
    <cellStyle name="标题 1 6 2 2" xfId="5051"/>
    <cellStyle name="输出 10 4" xfId="5052"/>
    <cellStyle name="标题 1 6 3" xfId="5053"/>
    <cellStyle name="标题 13" xfId="5054"/>
    <cellStyle name="标题 1 6 3 2" xfId="5055"/>
    <cellStyle name="输出 11 4" xfId="5056"/>
    <cellStyle name="好_黄土梁灌区_吴忠市孙家滩土地占补二期预算（马建涛2014.7.6终）" xfId="5057"/>
    <cellStyle name="标题 1 6 4" xfId="5058"/>
    <cellStyle name="差_Book1_1_北庙灌水率及渠道流量计算9-6" xfId="5059"/>
    <cellStyle name="标题 1 6 4 2" xfId="5060"/>
    <cellStyle name="输出 12 4" xfId="5061"/>
    <cellStyle name="标题 1 6 5 2" xfId="5062"/>
    <cellStyle name="输出 13 4" xfId="5063"/>
    <cellStyle name="常规 54" xfId="5064"/>
    <cellStyle name="常规 49" xfId="5065"/>
    <cellStyle name="标题 3 6 2 2" xfId="5066"/>
    <cellStyle name="标题 1 6 6" xfId="5067"/>
    <cellStyle name="标题 1 6 6 2" xfId="5068"/>
    <cellStyle name="常规 99" xfId="5069"/>
    <cellStyle name="标题 1 7 2 2" xfId="5070"/>
    <cellStyle name="标题 1 7 3" xfId="5071"/>
    <cellStyle name="标题 1 7 3 2" xfId="5072"/>
    <cellStyle name="差_单价 2" xfId="5073"/>
    <cellStyle name="输出 2 2 2" xfId="5074"/>
    <cellStyle name="差_吴忠市孙家滩项目2011.12.16（马玲）【2009】13号文概算标准_(陈少先8.6）高效节水灌溉工程" xfId="5075"/>
    <cellStyle name="标题 1 7 4" xfId="5076"/>
    <cellStyle name="注释 2 12 4" xfId="5077"/>
    <cellStyle name="差_单价_灵武2014高效节水工程概算核2014.6.27_孙家滩高效节水概算朱清核（加30万最终批复f）2015.1.8" xfId="5078"/>
    <cellStyle name="常规 2 4 2 3" xfId="5079"/>
    <cellStyle name="标题 1 7 4 2" xfId="5080"/>
    <cellStyle name="差_单价 4" xfId="5081"/>
    <cellStyle name="输出 2 2 4" xfId="5082"/>
    <cellStyle name="标题 3 6 3 2" xfId="5083"/>
    <cellStyle name="标题 1 7 6" xfId="5084"/>
    <cellStyle name="差_单价 5" xfId="5085"/>
    <cellStyle name="输出 2 2 5" xfId="5086"/>
    <cellStyle name="标题 1 7 7" xfId="5087"/>
    <cellStyle name="标题 1 8 2 2" xfId="5088"/>
    <cellStyle name="差_西吉县葫芦河治理工程概算表（116号）-核_吴忠市利通区扁担沟镇五里坡片区综合开发工程" xfId="5089"/>
    <cellStyle name="解释性文本 10 4" xfId="5090"/>
    <cellStyle name="输入 3 10" xfId="5091"/>
    <cellStyle name="标题 1 8 3" xfId="5092"/>
    <cellStyle name="常规 2 4 3 3" xfId="5093"/>
    <cellStyle name="差_扁担沟扬水站统计表（改）_招投标工程量_管材招标控制价" xfId="5094"/>
    <cellStyle name="标题 1 8 4" xfId="5095"/>
    <cellStyle name="标题 1 8 4 2" xfId="5096"/>
    <cellStyle name="输出 10 10 3" xfId="5097"/>
    <cellStyle name="解释性文本 12 4" xfId="5098"/>
    <cellStyle name="标题 1 8 5 2" xfId="5099"/>
    <cellStyle name="输出 10 11 3" xfId="5100"/>
    <cellStyle name="标题 1 8 6" xfId="5101"/>
    <cellStyle name="常规 2 2 2" xfId="5102"/>
    <cellStyle name="输出 2 3 4" xfId="5103"/>
    <cellStyle name="好 10 2 2" xfId="5104"/>
    <cellStyle name="标题 3 6 4 2" xfId="5105"/>
    <cellStyle name="标题 1 8 7" xfId="5106"/>
    <cellStyle name="常规 2 2 3" xfId="5107"/>
    <cellStyle name="常规 5 21" xfId="5108"/>
    <cellStyle name="标题 1 9 3" xfId="5109"/>
    <cellStyle name="标题 1 9 3 2" xfId="5110"/>
    <cellStyle name="标题 1 9 4" xfId="5111"/>
    <cellStyle name="标题 1 9 4 2" xfId="5112"/>
    <cellStyle name="解释性文本 2 7" xfId="5113"/>
    <cellStyle name="标题 1 9 5 2" xfId="5114"/>
    <cellStyle name="标题 1 9 6" xfId="5115"/>
    <cellStyle name="常规 2 3 2" xfId="5116"/>
    <cellStyle name="输出 2 4 4" xfId="5117"/>
    <cellStyle name="好 10 3 2" xfId="5118"/>
    <cellStyle name="标题 3 6 5 2" xfId="5119"/>
    <cellStyle name="差_生态移民农业开发土壤改良及治沙工程控制价工程修改_2014年小农水工程高效片区概算核2014.6.5" xfId="5120"/>
    <cellStyle name="常规 2 3 2 2" xfId="5121"/>
    <cellStyle name="解释性文本 3 7" xfId="5122"/>
    <cellStyle name="标题 1 9 6 2" xfId="5123"/>
    <cellStyle name="标题 1 9 7" xfId="5124"/>
    <cellStyle name="常规 2 3 3" xfId="5125"/>
    <cellStyle name="标题 10" xfId="5126"/>
    <cellStyle name="标题 10 2 2" xfId="5127"/>
    <cellStyle name="标题 10 3" xfId="5128"/>
    <cellStyle name="标题 10 3 2" xfId="5129"/>
    <cellStyle name="标题 10 4" xfId="5130"/>
    <cellStyle name="标题 10 4 2" xfId="5131"/>
    <cellStyle name="强调文字颜色 4 2 4 2" xfId="5132"/>
    <cellStyle name="标题 10 5" xfId="5133"/>
    <cellStyle name="标题 10 5 2" xfId="5134"/>
    <cellStyle name="标题 3 2 4" xfId="5135"/>
    <cellStyle name="标题 10 6 2" xfId="5136"/>
    <cellStyle name="差_宁夏农垦农业综合开发十二五规划3.15_灌水率及渠道流量计算" xfId="5137"/>
    <cellStyle name="标题 10 7" xfId="5138"/>
    <cellStyle name="注释 9 5 3" xfId="5139"/>
    <cellStyle name="标题 11" xfId="5140"/>
    <cellStyle name="标题 11 2" xfId="5141"/>
    <cellStyle name="好 8 4" xfId="5142"/>
    <cellStyle name="标题 11 2 2" xfId="5143"/>
    <cellStyle name="标题 11 3" xfId="5144"/>
    <cellStyle name="好 9 4" xfId="5145"/>
    <cellStyle name="标题 11 3 2" xfId="5146"/>
    <cellStyle name="差_Book1_1" xfId="5147"/>
    <cellStyle name="标题 11 4" xfId="5148"/>
    <cellStyle name="标题 11 4 2" xfId="5149"/>
    <cellStyle name="差_Book1_2" xfId="5150"/>
    <cellStyle name="强调文字颜色 4 2 5 2" xfId="5151"/>
    <cellStyle name="标题 11 5" xfId="5152"/>
    <cellStyle name="标题 4 2 4" xfId="5153"/>
    <cellStyle name="标题 11 6 2" xfId="5154"/>
    <cellStyle name="标题 11 7" xfId="5155"/>
    <cellStyle name="注释 9 6 3" xfId="5156"/>
    <cellStyle name="标题 12 3" xfId="5157"/>
    <cellStyle name="汇总 6 10" xfId="5158"/>
    <cellStyle name="标题 12 4" xfId="5159"/>
    <cellStyle name="汇总 6 11" xfId="5160"/>
    <cellStyle name="强调文字颜色 4 2 6 2" xfId="5161"/>
    <cellStyle name="标题 12 5" xfId="5162"/>
    <cellStyle name="汇总 6 12" xfId="5163"/>
    <cellStyle name="标题 12 5 2" xfId="5164"/>
    <cellStyle name="汇总 6 12 2" xfId="5165"/>
    <cellStyle name="计算 9 13 4" xfId="5166"/>
    <cellStyle name="标题 12 6 2" xfId="5167"/>
    <cellStyle name="汇总 6 13 2" xfId="5168"/>
    <cellStyle name="计算 9 14 4" xfId="5169"/>
    <cellStyle name="标题 12 7" xfId="5170"/>
    <cellStyle name="注释 9 7 3" xfId="5171"/>
    <cellStyle name="注释 7 10 3" xfId="5172"/>
    <cellStyle name="汇总 6 14" xfId="5173"/>
    <cellStyle name="标题 13 2" xfId="5174"/>
    <cellStyle name="标题 14" xfId="5175"/>
    <cellStyle name="标题 14 2 2" xfId="5176"/>
    <cellStyle name="标题 15" xfId="5177"/>
    <cellStyle name="标题 15 2" xfId="5178"/>
    <cellStyle name="差_中小河流-桑园沟治理工程预算-桑园沟2010.12.22核_贺兰县兰光村、金鑫村高效节水核2012.9.13" xfId="5179"/>
    <cellStyle name="标题 16" xfId="5180"/>
    <cellStyle name="汇总 4 17" xfId="5181"/>
    <cellStyle name="标题 2 10" xfId="5182"/>
    <cellStyle name="汇总 8 5 3" xfId="5183"/>
    <cellStyle name="标题 2 10 2" xfId="5184"/>
    <cellStyle name="标题 2 10 2 2" xfId="5185"/>
    <cellStyle name="标题 2 10 3" xfId="5186"/>
    <cellStyle name="差_西吉县葫芦河治理工程概算表（116号）-核_贺兰县兰光村、金鑫村高效节水核2012.9.13" xfId="5187"/>
    <cellStyle name="标题 2 10 3 2" xfId="5188"/>
    <cellStyle name="标题 2 10 4" xfId="5189"/>
    <cellStyle name="好_4.6马波二渠轮灌组划分_2015年小农水新增资金项目永宁县泵站翻建改造工程" xfId="5190"/>
    <cellStyle name="标题 2 10 4 2" xfId="5191"/>
    <cellStyle name="标题 2 10 5 2" xfId="5192"/>
    <cellStyle name="标题 2 10 6" xfId="5193"/>
    <cellStyle name="好_单价_2013.10.11（最终）吴忠市金积造123纸工业园区速生林_1" xfId="5194"/>
    <cellStyle name="好_吴忠市孙家牧草高效节水灌溉工程总概算表2012.12.7（马玲）" xfId="5195"/>
    <cellStyle name="标题 2 10 6 2" xfId="5196"/>
    <cellStyle name="标题 2 11" xfId="5197"/>
    <cellStyle name="差_黄土梁灌区_中宁红柳沟概算最终2013.4.17" xfId="5198"/>
    <cellStyle name="汇总 8 5 4" xfId="5199"/>
    <cellStyle name="标题 2 11 2" xfId="5200"/>
    <cellStyle name="标题 2 11 2 2" xfId="5201"/>
    <cellStyle name="标题 2 11 3" xfId="5202"/>
    <cellStyle name="常规 2 3 2 2 10 2" xfId="5203"/>
    <cellStyle name="标题 2 12" xfId="5204"/>
    <cellStyle name="标题 2 12 2 2" xfId="5205"/>
    <cellStyle name="常规 2 3 2 2 10 3" xfId="5206"/>
    <cellStyle name="标题 2 13" xfId="5207"/>
    <cellStyle name="标题 2 14" xfId="5208"/>
    <cellStyle name="标题 2 2 3" xfId="5209"/>
    <cellStyle name="标题 2 2 3 2" xfId="5210"/>
    <cellStyle name="标题 2 2 4" xfId="5211"/>
    <cellStyle name="标题 2 2 4 2" xfId="5212"/>
    <cellStyle name="标题 2 2 5 2" xfId="5213"/>
    <cellStyle name="标题 2 2 6" xfId="5214"/>
    <cellStyle name="标题 2 2 6 2" xfId="5215"/>
    <cellStyle name="好_复件 4月15日2010年马莲渠灌域小型农田水利工程概算11_2013年平罗小农水工程概算核2013.3.2" xfId="5216"/>
    <cellStyle name="常规 41 3 2" xfId="5217"/>
    <cellStyle name="常规 36 3 2" xfId="5218"/>
    <cellStyle name="标题 2 2 7" xfId="5219"/>
    <cellStyle name="好_西吉县葫芦河治理工程概算表（116号）-核_吴忠利通区五里坡ff" xfId="5220"/>
    <cellStyle name="标题 2 3 3" xfId="5221"/>
    <cellStyle name="标题 2 3 3 2" xfId="5222"/>
    <cellStyle name="注释 2 6 3" xfId="5223"/>
    <cellStyle name="标题 2 3 5 2" xfId="5224"/>
    <cellStyle name="注释 2 8 3" xfId="5225"/>
    <cellStyle name="差_宁夏易捷枸杞庄园科技有限公司恩和枸杞示范基地滴灌项目2012.3.23（1f）_永宁闽宁葡萄滴管工程（三期）概算核2014.10.12" xfId="5226"/>
    <cellStyle name="标题 2 3 6 2" xfId="5227"/>
    <cellStyle name="注释 2 9 3" xfId="5228"/>
    <cellStyle name="差_Book1_渝河下游沟道治理工程概算核2012.6.19_孙家滩高效节水概算朱清核（加30万最终批复f）2015.1.8" xfId="5229"/>
    <cellStyle name="常规 41 4 2" xfId="5230"/>
    <cellStyle name="常规 36 4 2" xfId="5231"/>
    <cellStyle name="标题 2 3 7" xfId="5232"/>
    <cellStyle name="标题 2 4 3" xfId="5233"/>
    <cellStyle name="标题 2 4 3 2" xfId="5234"/>
    <cellStyle name="注释 3 6 3" xfId="5235"/>
    <cellStyle name="标题 2 4 4" xfId="5236"/>
    <cellStyle name="标题 2 4 4 2" xfId="5237"/>
    <cellStyle name="输入 11 10" xfId="5238"/>
    <cellStyle name="注释 3 7 3" xfId="5239"/>
    <cellStyle name="差_第二次上报129绿化供水0312_孙家滩高效节水概算朱清核（加30万最终批复f）2015.1.8" xfId="5240"/>
    <cellStyle name="差_西吉县葫芦河治理工程概算表（116号）-核_吴忠市孙家滩土地占补二期预算（马建涛2014.7.6终）" xfId="5241"/>
    <cellStyle name="标题 2 4 5 2" xfId="5242"/>
    <cellStyle name="注释 3 8 3" xfId="5243"/>
    <cellStyle name="好_永宁县中干沟沟道砌护工程（一期工程）马玲2012.3.19" xfId="5244"/>
    <cellStyle name="标题 2 4 6" xfId="5245"/>
    <cellStyle name="标题 2 4 6 2" xfId="5246"/>
    <cellStyle name="注释 3 9 3" xfId="5247"/>
    <cellStyle name="常规 41 5 2" xfId="5248"/>
    <cellStyle name="常规 36 5 2" xfId="5249"/>
    <cellStyle name="标题 2 4 7" xfId="5250"/>
    <cellStyle name="标题 2 5 2 2" xfId="5251"/>
    <cellStyle name="注释 4 5 3" xfId="5252"/>
    <cellStyle name="常规 30 3" xfId="5253"/>
    <cellStyle name="常规 25 3" xfId="5254"/>
    <cellStyle name="注释 8 2 6 4" xfId="5255"/>
    <cellStyle name="标题 2 5 3" xfId="5256"/>
    <cellStyle name="标题 2 5 4" xfId="5257"/>
    <cellStyle name="差_吴忠市孙家滩项目2011.12.16（马玲）【2009】13号文概算标准_小人饮工程工程量" xfId="5258"/>
    <cellStyle name="注释 6 10 3" xfId="5259"/>
    <cellStyle name="标题 2 5 4 2" xfId="5260"/>
    <cellStyle name="注释 4 7 3" xfId="5261"/>
    <cellStyle name="常规 32 3" xfId="5262"/>
    <cellStyle name="常规 27 3" xfId="5263"/>
    <cellStyle name="注释 8 2 8 4" xfId="5264"/>
    <cellStyle name="标题 2 5 6" xfId="5265"/>
    <cellStyle name="注释 6 12 3" xfId="5266"/>
    <cellStyle name="标题 2 5 6 2" xfId="5267"/>
    <cellStyle name="注释 4 9 3" xfId="5268"/>
    <cellStyle name="常规 34 3" xfId="5269"/>
    <cellStyle name="常规 29 3" xfId="5270"/>
    <cellStyle name="标题 2 5 7" xfId="5271"/>
    <cellStyle name="好_20100227马莲渠乡左右岸合计（江淑萍）_3.21波浪渠现状及改造表_2015年小农水新增资金项目永宁县泵站翻建改造工程" xfId="5272"/>
    <cellStyle name="标题 2 6 3" xfId="5273"/>
    <cellStyle name="标题 2 6 3 2" xfId="5274"/>
    <cellStyle name="注释 5 6 3" xfId="5275"/>
    <cellStyle name="常规 81 3" xfId="5276"/>
    <cellStyle name="常规 76 3" xfId="5277"/>
    <cellStyle name="差_利通区二支渠工程概算（周工核定）20100914_清水沟投标报价_吴忠市国家农业科技园区供水工程最终" xfId="5278"/>
    <cellStyle name="好_2011年小农水概算5.4_2015年小农水新增资金项目永宁县泵站翻建改造工程" xfId="5279"/>
    <cellStyle name="标题 2 6 4" xfId="5280"/>
    <cellStyle name="标题 2 6 4 2" xfId="5281"/>
    <cellStyle name="注释 5 7 3" xfId="5282"/>
    <cellStyle name="差_中卫市南山台泵站1 3" xfId="5283"/>
    <cellStyle name="常规 82 3" xfId="5284"/>
    <cellStyle name="常规 77 3" xfId="5285"/>
    <cellStyle name="标题 2 6 5 2" xfId="5286"/>
    <cellStyle name="注释 5 8 3" xfId="5287"/>
    <cellStyle name="常规 83 3" xfId="5288"/>
    <cellStyle name="常规 78 3" xfId="5289"/>
    <cellStyle name="标题 3 7 2 2" xfId="5290"/>
    <cellStyle name="标题 2 6 6" xfId="5291"/>
    <cellStyle name="标题 2 6 6 2" xfId="5292"/>
    <cellStyle name="注释 5 9 3" xfId="5293"/>
    <cellStyle name="常规 84 3" xfId="5294"/>
    <cellStyle name="常规 79 3" xfId="5295"/>
    <cellStyle name="好_西吉县葫芦河治理工程概算表（116号）-核_永宁闽宁葡萄滴管工程（三期）概算核2014.10.12" xfId="5296"/>
    <cellStyle name="差_副本3.29马波二渠所需表3.30_孙家滩高效节水概算朱清核（加30万最终批复f）2015.1.8" xfId="5297"/>
    <cellStyle name="标题 2 6 7" xfId="5298"/>
    <cellStyle name="标题 2 7 2 2" xfId="5299"/>
    <cellStyle name="注释 6 5 3" xfId="5300"/>
    <cellStyle name="标题 2 7 3" xfId="5301"/>
    <cellStyle name="标题 2 7 3 2" xfId="5302"/>
    <cellStyle name="注释 6 6 3" xfId="5303"/>
    <cellStyle name="标题 2 7 4" xfId="5304"/>
    <cellStyle name="好_3.21波浪渠现状及改造表_吴忠市国家农业科技园区供水工程最终" xfId="5305"/>
    <cellStyle name="标题 2 7 4 2" xfId="5306"/>
    <cellStyle name="注释 6 7 3" xfId="5307"/>
    <cellStyle name="标题 2 7 5 2" xfId="5308"/>
    <cellStyle name="注释 6 8 3" xfId="5309"/>
    <cellStyle name="注释 5 13" xfId="5310"/>
    <cellStyle name="输出 3 2 4" xfId="5311"/>
    <cellStyle name="标题 3 7 3 2" xfId="5312"/>
    <cellStyle name="标题 2 7 6" xfId="5313"/>
    <cellStyle name="标题 2 7 6 2" xfId="5314"/>
    <cellStyle name="注释 6 9 3" xfId="5315"/>
    <cellStyle name="差_9.15二支渠工程(核实后概算)" xfId="5316"/>
    <cellStyle name="好_管材招标控制价_孙家滩高效节水概算朱清核（加30万最终批复f）2015.1.8" xfId="5317"/>
    <cellStyle name="标题 2 7 7" xfId="5318"/>
    <cellStyle name="标题 2 8 2 2" xfId="5319"/>
    <cellStyle name="注释 7 5 3" xfId="5320"/>
    <cellStyle name="标题 2 8 3" xfId="5321"/>
    <cellStyle name="标题 2 8 3 2" xfId="5322"/>
    <cellStyle name="注释 7 6 3" xfId="5323"/>
    <cellStyle name="标题 2 8 4" xfId="5324"/>
    <cellStyle name="标题 2 8 4 2" xfId="5325"/>
    <cellStyle name="注释 7 7 3" xfId="5326"/>
    <cellStyle name="好_2010年马莲渠灌域小型农田水利工程_2015年小农水新增资金项目永宁县泵站翻建改造工程" xfId="5327"/>
    <cellStyle name="好_双龙渠概算表2012.9.17（改水洗砂）_孙家滩高效节水概算朱清核（加30万最终批复f）2015.1.8" xfId="5328"/>
    <cellStyle name="标题 2 8 5 2" xfId="5329"/>
    <cellStyle name="注释 7 8 3" xfId="5330"/>
    <cellStyle name="注释 10 2 2" xfId="5331"/>
    <cellStyle name="标题 2 8 6" xfId="5332"/>
    <cellStyle name="常规 3 2 2" xfId="5333"/>
    <cellStyle name="输出 3 3 4" xfId="5334"/>
    <cellStyle name="好 11 2 2" xfId="5335"/>
    <cellStyle name="标题 3 7 4 2" xfId="5336"/>
    <cellStyle name="标题 2 8 6 2" xfId="5337"/>
    <cellStyle name="注释 7 9 3" xfId="5338"/>
    <cellStyle name="注释 10 2 2 2" xfId="5339"/>
    <cellStyle name="常规 3 2 2 2" xfId="5340"/>
    <cellStyle name="标题 2 9 2 2" xfId="5341"/>
    <cellStyle name="注释 8 5 3" xfId="5342"/>
    <cellStyle name="标题 2 9 3" xfId="5343"/>
    <cellStyle name="好_菊花台节灌工程预算滴灌2010114_孙家滩高效节水概算朱清核（加30万最终批复f）2015.1.8" xfId="5344"/>
    <cellStyle name="标题 2 9 3 2" xfId="5345"/>
    <cellStyle name="注释 8 6 3" xfId="5346"/>
    <cellStyle name="差_3.21江淑萍新表_孙家滩高效节水概算朱清核（加30万最终批复f）2015.1.8" xfId="5347"/>
    <cellStyle name="计算 11 10 3" xfId="5348"/>
    <cellStyle name="标题 2 9 4" xfId="5349"/>
    <cellStyle name="标题 2 9 4 2" xfId="5350"/>
    <cellStyle name="注释 8 7 3" xfId="5351"/>
    <cellStyle name="标题 2 9 5 2" xfId="5352"/>
    <cellStyle name="注释 8 8 3" xfId="5353"/>
    <cellStyle name="注释 10 3 2" xfId="5354"/>
    <cellStyle name="标题 2 9 6" xfId="5355"/>
    <cellStyle name="常规 3 3 2" xfId="5356"/>
    <cellStyle name="输出 3 4 4" xfId="5357"/>
    <cellStyle name="好 11 3 2" xfId="5358"/>
    <cellStyle name="标题 3 7 5 2" xfId="5359"/>
    <cellStyle name="标题 2 9 6 2" xfId="5360"/>
    <cellStyle name="注释 8 9 3" xfId="5361"/>
    <cellStyle name="好_20100227马莲渠乡左右岸合计（江淑萍）_3.21江淑萍新表_吴忠市国家农业科技园区供水工程最终" xfId="5362"/>
    <cellStyle name="常规 3 3 2 2" xfId="5363"/>
    <cellStyle name="注释 10 3 3" xfId="5364"/>
    <cellStyle name="标题 2 9 7" xfId="5365"/>
    <cellStyle name="常规 3 3 3" xfId="5366"/>
    <cellStyle name="标题 3 10" xfId="5367"/>
    <cellStyle name="注释 9 2 6" xfId="5368"/>
    <cellStyle name="汇总 5 17" xfId="5369"/>
    <cellStyle name="差_20110920吴忠市利通区秦渠两侧绿化带整地项目控制价工程_2014年小农水工程高效片区概算核2014.6.5" xfId="5370"/>
    <cellStyle name="常规 2 2 2_11.24盐池高效节水" xfId="5371"/>
    <cellStyle name="标题 3 10 2" xfId="5372"/>
    <cellStyle name="注释 9 2 6 2" xfId="5373"/>
    <cellStyle name="标题 3 5 2 2" xfId="5374"/>
    <cellStyle name="差_桑园沟新定额概算表(0713收)(审)_永宁闽宁葡萄滴管工程（三期）概算核2014.10.12" xfId="5375"/>
    <cellStyle name="标题 3 10 4" xfId="5376"/>
    <cellStyle name="注释 9 2 6 4" xfId="5377"/>
    <cellStyle name="差_吴忠市孙家滩项目2011.12.16-批复概算_永宁闽宁葡萄滴管工程（三期）概算核2014.10.12_孙家滩高效节水概算朱清核（加30万最终批复f）2015.1.8" xfId="5378"/>
    <cellStyle name="货币 2 3" xfId="5379"/>
    <cellStyle name="标题 3 10 4 2" xfId="5380"/>
    <cellStyle name="常规 44 2 3" xfId="5381"/>
    <cellStyle name="常规 39 2 3" xfId="5382"/>
    <cellStyle name="差_23-宁夏_129绿化供水0312" xfId="5383"/>
    <cellStyle name="标题 3 10 5" xfId="5384"/>
    <cellStyle name="标题 3 10 5 2" xfId="5385"/>
    <cellStyle name="标题 3 10 6" xfId="5386"/>
    <cellStyle name="标题 3 10 6 2" xfId="5387"/>
    <cellStyle name="标题 3 10 7" xfId="5388"/>
    <cellStyle name="计算 9 7" xfId="5389"/>
    <cellStyle name="差_黄土梁灌区_宁夏中宁县出口枸杞生产示范基地节水滴灌项目" xfId="5390"/>
    <cellStyle name="好_2011年基本农田工程招标控制价" xfId="5391"/>
    <cellStyle name="标题 3 11" xfId="5392"/>
    <cellStyle name="注释 9 2 7" xfId="5393"/>
    <cellStyle name="标题 3 11 2" xfId="5394"/>
    <cellStyle name="注释 9 2 7 2" xfId="5395"/>
    <cellStyle name="标题 3 12 2" xfId="5396"/>
    <cellStyle name="注释 9 2 8 2" xfId="5397"/>
    <cellStyle name="标题 3 12 2 2" xfId="5398"/>
    <cellStyle name="常规 2 3 2 2 15 3" xfId="5399"/>
    <cellStyle name="标题 3 13" xfId="5400"/>
    <cellStyle name="注释 9 2 9" xfId="5401"/>
    <cellStyle name="好_黄土梁灌区" xfId="5402"/>
    <cellStyle name="差 12 2" xfId="5403"/>
    <cellStyle name="计算 2 6 3" xfId="5404"/>
    <cellStyle name="标题 3 14" xfId="5405"/>
    <cellStyle name="标题 3 2" xfId="5406"/>
    <cellStyle name="标题 3 2 2" xfId="5407"/>
    <cellStyle name="标题 3 2 2 2" xfId="5408"/>
    <cellStyle name="标题 3 2 3" xfId="5409"/>
    <cellStyle name="标题 3 2 3 2" xfId="5410"/>
    <cellStyle name="标题 3 2 4 2" xfId="5411"/>
    <cellStyle name="标题 3 2 5 2" xfId="5412"/>
    <cellStyle name="标题 3 2 6" xfId="5413"/>
    <cellStyle name="标题 3 2 6 2" xfId="5414"/>
    <cellStyle name="计算 4" xfId="5415"/>
    <cellStyle name="注释 7 2 10 4" xfId="5416"/>
    <cellStyle name="常规 42 3 2" xfId="5417"/>
    <cellStyle name="常规 37 3 2" xfId="5418"/>
    <cellStyle name="标题 3 2 7" xfId="5419"/>
    <cellStyle name="标题 3 3" xfId="5420"/>
    <cellStyle name="标题 3 3 2" xfId="5421"/>
    <cellStyle name="分级显示列_1_Book1" xfId="5422"/>
    <cellStyle name="标题 3 3 3" xfId="5423"/>
    <cellStyle name="标题 3 3 4" xfId="5424"/>
    <cellStyle name="标题 3 4" xfId="5425"/>
    <cellStyle name="标题 3 4 2" xfId="5426"/>
    <cellStyle name="标题 3 4 3" xfId="5427"/>
    <cellStyle name="标题 3 4 4" xfId="5428"/>
    <cellStyle name="标题 3 4 4 2" xfId="5429"/>
    <cellStyle name="警告文本 10 5 3" xfId="5430"/>
    <cellStyle name="差_庆华水厂设计费监理费计算表_2013年平罗小农水工程概算核2013.3.2" xfId="5431"/>
    <cellStyle name="标题 3 4 5 2" xfId="5432"/>
    <cellStyle name="警告文本 10 6 3" xfId="5433"/>
    <cellStyle name="标题 3 4 6" xfId="5434"/>
    <cellStyle name="差_单价_吴忠市利通区扁担沟镇五里坡片区综合开发工程" xfId="5435"/>
    <cellStyle name="标题 3 4 6 2" xfId="5436"/>
    <cellStyle name="常规 42 5 2" xfId="5437"/>
    <cellStyle name="常规 37 5 2" xfId="5438"/>
    <cellStyle name="标题 3 4 7" xfId="5439"/>
    <cellStyle name="标题 3 5 2" xfId="5440"/>
    <cellStyle name="标题 3 5 3" xfId="5441"/>
    <cellStyle name="标题 3 5 3 2" xfId="5442"/>
    <cellStyle name="标题 3 5 4" xfId="5443"/>
    <cellStyle name="标题 3 5 4 2" xfId="5444"/>
    <cellStyle name="标题 3 5 6" xfId="5445"/>
    <cellStyle name="标题 3 6" xfId="5446"/>
    <cellStyle name="标题 3 6 2" xfId="5447"/>
    <cellStyle name="标题 3 6 3" xfId="5448"/>
    <cellStyle name="好 10 2" xfId="5449"/>
    <cellStyle name="标题 3 6 4" xfId="5450"/>
    <cellStyle name="常规 2 2" xfId="5451"/>
    <cellStyle name="标题 3 8 2 2" xfId="5452"/>
    <cellStyle name="好 10 4" xfId="5453"/>
    <cellStyle name="标题 3 6 6" xfId="5454"/>
    <cellStyle name="常规 2 4" xfId="5455"/>
    <cellStyle name="常规 2 4 2" xfId="5456"/>
    <cellStyle name="输出 2 5 4" xfId="5457"/>
    <cellStyle name="好 10 4 2" xfId="5458"/>
    <cellStyle name="标题 3 6 6 2" xfId="5459"/>
    <cellStyle name="好 10 5" xfId="5460"/>
    <cellStyle name="标题 3 6 7" xfId="5461"/>
    <cellStyle name="常规 2 5" xfId="5462"/>
    <cellStyle name="标题 3 7" xfId="5463"/>
    <cellStyle name="好_Book1_小人饮工程工程量" xfId="5464"/>
    <cellStyle name="标题 3 7 2" xfId="5465"/>
    <cellStyle name="差_Sheet1" xfId="5466"/>
    <cellStyle name="好_灵武泵站总预算表" xfId="5467"/>
    <cellStyle name="差_Sheet2" xfId="5468"/>
    <cellStyle name="标题 3 7 3" xfId="5469"/>
    <cellStyle name="好 11 2" xfId="5470"/>
    <cellStyle name="标题 3 7 4" xfId="5471"/>
    <cellStyle name="常规 3 2" xfId="5472"/>
    <cellStyle name="标题 3 8 3 2" xfId="5473"/>
    <cellStyle name="注释 10 4" xfId="5474"/>
    <cellStyle name="输出 4 2 4" xfId="5475"/>
    <cellStyle name="好_双龙渠概算表2012.9.17（改水洗砂）_Book2" xfId="5476"/>
    <cellStyle name="好 11 4" xfId="5477"/>
    <cellStyle name="标题 3 7 6" xfId="5478"/>
    <cellStyle name="常规 3 4" xfId="5479"/>
    <cellStyle name="常规 3 4 2" xfId="5480"/>
    <cellStyle name="输出 3 5 4" xfId="5481"/>
    <cellStyle name="好_4.6马波二渠轮灌组划分_2014年小农水工程高效片区概算核2014.6.5" xfId="5482"/>
    <cellStyle name="标题 3 7 6 2" xfId="5483"/>
    <cellStyle name="好 11 5" xfId="5484"/>
    <cellStyle name="标题 3 7 7" xfId="5485"/>
    <cellStyle name="差_2011年基本农田工程招标控制价_（10.17）庄立明2014年中央统筹资金永宁县第一排水沟、永清沟治理及泵站改造工程" xfId="5486"/>
    <cellStyle name="常规 3 5" xfId="5487"/>
    <cellStyle name="标题 3 8" xfId="5488"/>
    <cellStyle name="标题 3 8 2" xfId="5489"/>
    <cellStyle name="标题 3 8 3" xfId="5490"/>
    <cellStyle name="好 12 2" xfId="5491"/>
    <cellStyle name="标题 3 8 4" xfId="5492"/>
    <cellStyle name="常规 4 2" xfId="5493"/>
    <cellStyle name="好 12 2 2" xfId="5494"/>
    <cellStyle name="标题 3 8 4 2" xfId="5495"/>
    <cellStyle name="注释 11 4" xfId="5496"/>
    <cellStyle name="常规 4 2 2" xfId="5497"/>
    <cellStyle name="输出 4 3 4" xfId="5498"/>
    <cellStyle name="常规 4 4" xfId="5499"/>
    <cellStyle name="注释 11 2 2" xfId="5500"/>
    <cellStyle name="好 12 4" xfId="5501"/>
    <cellStyle name="标题 3 8 6" xfId="5502"/>
    <cellStyle name="好 12 3 2" xfId="5503"/>
    <cellStyle name="标题 3 8 5 2" xfId="5504"/>
    <cellStyle name="输出 2 11" xfId="5505"/>
    <cellStyle name="注释 12 4" xfId="5506"/>
    <cellStyle name="常规 4 3 2" xfId="5507"/>
    <cellStyle name="输出 4 4 4" xfId="5508"/>
    <cellStyle name="常规 5 4" xfId="5509"/>
    <cellStyle name="常规 139" xfId="5510"/>
    <cellStyle name="注释 11 3 2" xfId="5511"/>
    <cellStyle name="好_渝河下游沟道治理工程概算核2012.6.19_吴忠市国家农业科技园区供水工程最终" xfId="5512"/>
    <cellStyle name="标题 3 9 6" xfId="5513"/>
    <cellStyle name="标题 3 8 6 2" xfId="5514"/>
    <cellStyle name="注释 13 4" xfId="5515"/>
    <cellStyle name="常规 4 4 2" xfId="5516"/>
    <cellStyle name="输出 4 5 4" xfId="5517"/>
    <cellStyle name="常规 6 4" xfId="5518"/>
    <cellStyle name="常规 244" xfId="5519"/>
    <cellStyle name="常规 239" xfId="5520"/>
    <cellStyle name="常规 194" xfId="5521"/>
    <cellStyle name="常规 189" xfId="5522"/>
    <cellStyle name="注释 11 4 2" xfId="5523"/>
    <cellStyle name="常规 4 2 2 2" xfId="5524"/>
    <cellStyle name="差_2012.5.15修改 五里坡配套控制价_孙家滩高效节水概算朱清核（加30万最终批复f）2015.1.8" xfId="5525"/>
    <cellStyle name="注释 11 5" xfId="5526"/>
    <cellStyle name="常规 4 2 3" xfId="5527"/>
    <cellStyle name="常规 4 5" xfId="5528"/>
    <cellStyle name="常规 100" xfId="5529"/>
    <cellStyle name="注释 11 2 3" xfId="5530"/>
    <cellStyle name="标题 3 8 7" xfId="5531"/>
    <cellStyle name="标题 3 9 2" xfId="5532"/>
    <cellStyle name="常规 140" xfId="5533"/>
    <cellStyle name="常规 135" xfId="5534"/>
    <cellStyle name="标题 4 6 6" xfId="5535"/>
    <cellStyle name="标题 3 9 2 2" xfId="5536"/>
    <cellStyle name="差_黄土梁灌区_2013.10.11（最终）吴忠市金积造123纸工业园区速生林_1" xfId="5537"/>
    <cellStyle name="标题 3 9 3" xfId="5538"/>
    <cellStyle name="好_利通区二支渠工程概算（周工核定）20100914" xfId="5539"/>
    <cellStyle name="标题 4 7 6" xfId="5540"/>
    <cellStyle name="输出 5 2 4" xfId="5541"/>
    <cellStyle name="标题 3 9 3 2" xfId="5542"/>
    <cellStyle name="常规 5 2" xfId="5543"/>
    <cellStyle name="差_复件 4月15日2010年马莲渠灌域小型农田水利工程概算11_2013年平罗小农水工程概算核2013.3.2" xfId="5544"/>
    <cellStyle name="好 13 2" xfId="5545"/>
    <cellStyle name="标题 3 9 4" xfId="5546"/>
    <cellStyle name="输出 2 10 2" xfId="5547"/>
    <cellStyle name="标题 4 9 6" xfId="5548"/>
    <cellStyle name="标题 3 9 5 2" xfId="5549"/>
    <cellStyle name="输出 7 11" xfId="5550"/>
    <cellStyle name="常规 5 3 2" xfId="5551"/>
    <cellStyle name="输出 5 4 4" xfId="5552"/>
    <cellStyle name="输出 2 11 2" xfId="5553"/>
    <cellStyle name="常规 4 3 2 2" xfId="5554"/>
    <cellStyle name="常规 5 4 2" xfId="5555"/>
    <cellStyle name="输出 5 5 4" xfId="5556"/>
    <cellStyle name="标题 3 9 6 2" xfId="5557"/>
    <cellStyle name="输出 2 12" xfId="5558"/>
    <cellStyle name="注释 12 5" xfId="5559"/>
    <cellStyle name="常规 4 3 3" xfId="5560"/>
    <cellStyle name="常规 5 5" xfId="5561"/>
    <cellStyle name="常规 200" xfId="5562"/>
    <cellStyle name="注释 11 3 3" xfId="5563"/>
    <cellStyle name="标题 3 9 7" xfId="5564"/>
    <cellStyle name="标题 4 10" xfId="5565"/>
    <cellStyle name="汇总 6 17" xfId="5566"/>
    <cellStyle name="强调文字颜色 5 2 4" xfId="5567"/>
    <cellStyle name="标题 4 10 2" xfId="5568"/>
    <cellStyle name="标题 4 10 2 2" xfId="5569"/>
    <cellStyle name="标题 4 10 3 2" xfId="5570"/>
    <cellStyle name="差_德隆116号文概算2012.11.21_永宁闽宁葡萄滴管工程（三期）概算核2014.10.12" xfId="5571"/>
    <cellStyle name="标题 4 10 4" xfId="5572"/>
    <cellStyle name="标题 4 10 4 2" xfId="5573"/>
    <cellStyle name="标题 4 10 5" xfId="5574"/>
    <cellStyle name="标题 4 10 5 2" xfId="5575"/>
    <cellStyle name="标题 4 10 6" xfId="5576"/>
    <cellStyle name="标题 4 10 6 2" xfId="5577"/>
    <cellStyle name="标题 4 10 7" xfId="5578"/>
    <cellStyle name="标题 4 11" xfId="5579"/>
    <cellStyle name="标题 4 11 2" xfId="5580"/>
    <cellStyle name="标题 4 11 2 2" xfId="5581"/>
    <cellStyle name="标题 4 12" xfId="5582"/>
    <cellStyle name="差_黄羊滩（116）预算定额（最终）2010.03.28_反帝沟上段2012.12.25" xfId="5583"/>
    <cellStyle name="标题 4 12 2" xfId="5584"/>
    <cellStyle name="标题 4 12 2 2" xfId="5585"/>
    <cellStyle name="标题 4 13" xfId="5586"/>
    <cellStyle name="标题 4 13 2" xfId="5587"/>
    <cellStyle name="好_策勒县108号文概算实施方案8000亩2011.10_吴忠市国家农业科技园区供水工程最终" xfId="5588"/>
    <cellStyle name="差_管材招标控制价" xfId="5589"/>
    <cellStyle name="标题 4 14" xfId="5590"/>
    <cellStyle name="差_黄土梁灌区_喊叫水概算汇总表【批复】" xfId="5591"/>
    <cellStyle name="差_阿克苏地区节水规划估算(内审修改)_孙家滩高效节水概算朱清核（加30万最终批复f）2015.1.8" xfId="5592"/>
    <cellStyle name="千位分隔 3" xfId="5593"/>
    <cellStyle name="标题 4 2" xfId="5594"/>
    <cellStyle name="差_吴忠市孙家滩项目2011.12.16-批复概算 3" xfId="5595"/>
    <cellStyle name="标题 4 2 2" xfId="5596"/>
    <cellStyle name="标题 4 2 2 2" xfId="5597"/>
    <cellStyle name="标题 4 2 3 2" xfId="5598"/>
    <cellStyle name="输出 6" xfId="5599"/>
    <cellStyle name="标题 4 2 4 2" xfId="5600"/>
    <cellStyle name="标题 4 2 5 2" xfId="5601"/>
    <cellStyle name="常规 43 3 2" xfId="5602"/>
    <cellStyle name="常规 38 3 2" xfId="5603"/>
    <cellStyle name="标题 4 2 7" xfId="5604"/>
    <cellStyle name="标题 4 3" xfId="5605"/>
    <cellStyle name="差_Book1_丁家儿沟工程量表" xfId="5606"/>
    <cellStyle name="好_小洪沟（新定额）2010.7.10改估算改 8" xfId="5607"/>
    <cellStyle name="标题 4 3 2" xfId="5608"/>
    <cellStyle name="标题 4 3 2 2" xfId="5609"/>
    <cellStyle name="检查单元格 8 5" xfId="5610"/>
    <cellStyle name="好_小洪沟（新定额）2010.7.10改估算改 9" xfId="5611"/>
    <cellStyle name="标题 4 3 3" xfId="5612"/>
    <cellStyle name="差_晒场_盐池2014年度高效节水灌溉概算核2014.6.27" xfId="5613"/>
    <cellStyle name="标题 4 3 3 2" xfId="5614"/>
    <cellStyle name="检查单元格 9 5" xfId="5615"/>
    <cellStyle name="标题 4 3 4" xfId="5616"/>
    <cellStyle name="标题 4 3 4 2" xfId="5617"/>
    <cellStyle name="标题 4 3 5 2" xfId="5618"/>
    <cellStyle name="常规 38 4 2" xfId="5619"/>
    <cellStyle name="标题 4 3 7" xfId="5620"/>
    <cellStyle name="好_兴水公司二支渠报价_2013年平罗小农水工程概算核2013.3.2_孙家滩高效节水概算朱清核（加30万最终批复f）2015.1.8" xfId="5621"/>
    <cellStyle name="标题 4 4" xfId="5622"/>
    <cellStyle name="差_单价_滨河连接线招标控制价" xfId="5623"/>
    <cellStyle name="标题 4 4 2" xfId="5624"/>
    <cellStyle name="标题 4 4 3" xfId="5625"/>
    <cellStyle name="标题 4 4 3 2" xfId="5626"/>
    <cellStyle name="汇总 2 10 3" xfId="5627"/>
    <cellStyle name="标题 4 4 4" xfId="5628"/>
    <cellStyle name="标题 4 4 4 2" xfId="5629"/>
    <cellStyle name="汇总 2 11 3" xfId="5630"/>
    <cellStyle name="标题 4 4 5 2" xfId="5631"/>
    <cellStyle name="汇总 2 12 3" xfId="5632"/>
    <cellStyle name="好_复件 2010年马莲渠灌域小型农田水利工程" xfId="5633"/>
    <cellStyle name="输出 6 10 2" xfId="5634"/>
    <cellStyle name="常规 38 5 2" xfId="5635"/>
    <cellStyle name="标题 4 4 7" xfId="5636"/>
    <cellStyle name="常规 4_（ 2010年概算）利通区二支渠工程5.25" xfId="5637"/>
    <cellStyle name="输出 6 12" xfId="5638"/>
    <cellStyle name="标题 4 5 3" xfId="5639"/>
    <cellStyle name="标题 4 5 3 2" xfId="5640"/>
    <cellStyle name="标题 4 5 4" xfId="5641"/>
    <cellStyle name="标题 4 5 4 2" xfId="5642"/>
    <cellStyle name="标题 4 5 5 2" xfId="5643"/>
    <cellStyle name="差_Book1_2_孙家滩高效节水概算朱清核（加30万最终批复f）2015.1.8" xfId="5644"/>
    <cellStyle name="标题 4 5 6" xfId="5645"/>
    <cellStyle name="标题 4 5 7" xfId="5646"/>
    <cellStyle name="标题 4 6" xfId="5647"/>
    <cellStyle name="差_白芨滩大泉、临河红墩子农水处核出文版20140304_孙家滩高效节水概算朱清核（加30万最终批复f）2015.1.8" xfId="5648"/>
    <cellStyle name="标题 4 6 2" xfId="5649"/>
    <cellStyle name="标题 4 6 2 2" xfId="5650"/>
    <cellStyle name="标题 4 6 3" xfId="5651"/>
    <cellStyle name="好_贺兰县兰光村、金鑫村高效节水核2012.9.13_（10.17）庄立明2014年中央统筹资金永宁县第一排水沟、永清沟治理及泵站改造工程" xfId="5652"/>
    <cellStyle name="标题 4 6 3 2" xfId="5653"/>
    <cellStyle name="标题 4 6 4" xfId="5654"/>
    <cellStyle name="标题 4 6 4 2" xfId="5655"/>
    <cellStyle name="标题 4 6 5 2" xfId="5656"/>
    <cellStyle name="标题 4 6 7" xfId="5657"/>
    <cellStyle name="差_利通区马波二渠及四支渠断面_（10.17）庄立明2014年中央统筹资金永宁县第一排水沟、永清沟治理及泵站改造工程" xfId="5658"/>
    <cellStyle name="输出 11 12" xfId="5659"/>
    <cellStyle name="差_20110920吴忠市利通区秦渠两侧绿化带整地项目控制价工程_孙家滩高效节水概算朱清核（加30万最终批复f）2015.1.8" xfId="5660"/>
    <cellStyle name="标题 4 7" xfId="5661"/>
    <cellStyle name="标题 4 7 2" xfId="5662"/>
    <cellStyle name="标题 4 7 2 2" xfId="5663"/>
    <cellStyle name="标题 4 7 3" xfId="5664"/>
    <cellStyle name="差_吴忠市孙家滩项目2011.12.16-批复概算_盐池2014年度高效节水灌溉概算核2014.6.27" xfId="5665"/>
    <cellStyle name="标题 4 7 4" xfId="5666"/>
    <cellStyle name="差_Book1_渝河下游沟道治理工程概算核2012.6.19_2015年小农水新增资金项目永宁县泵站翻建改造工程" xfId="5667"/>
    <cellStyle name="强调文字颜色 6 5 4" xfId="5668"/>
    <cellStyle name="标题 4 7 4 2" xfId="5669"/>
    <cellStyle name="标题 4 7 5 2" xfId="5670"/>
    <cellStyle name="差_灌水率及渠道流量计算" xfId="5671"/>
    <cellStyle name="注释 11 10" xfId="5672"/>
    <cellStyle name="常规 4 10" xfId="5673"/>
    <cellStyle name="标题 4 7 7" xfId="5674"/>
    <cellStyle name="差_黄羊滩（116）预算定额（最终）2010.03.28_贺兰县兰光村、金鑫村高效节水核2012.9.13_吴忠市国家农业科技园区供水工程最终" xfId="5675"/>
    <cellStyle name="标题 4 8" xfId="5676"/>
    <cellStyle name="标题 4 8 2" xfId="5677"/>
    <cellStyle name="标题 4 8 2 2" xfId="5678"/>
    <cellStyle name="好_9.15二支渠工程(核实后概算)_三标段报价1" xfId="5679"/>
    <cellStyle name="标题 4 8 3" xfId="5680"/>
    <cellStyle name="标题 4 8 3 2" xfId="5681"/>
    <cellStyle name="标题 4 8 4" xfId="5682"/>
    <cellStyle name="标题 4 8 4 2" xfId="5683"/>
    <cellStyle name="差_王乐井乡王吾岔高效节水灌溉工程预算" xfId="5684"/>
    <cellStyle name="标题 4 8 5 2" xfId="5685"/>
    <cellStyle name="标题 4 8 6 2" xfId="5686"/>
    <cellStyle name="差_人工湖工程预算2011.3.25(存） 3" xfId="5687"/>
    <cellStyle name="常规 5 2 2 2" xfId="5688"/>
    <cellStyle name="注释 12 2 3" xfId="5689"/>
    <cellStyle name="标题 4 8 7" xfId="5690"/>
    <cellStyle name="常规 5 2 3" xfId="5691"/>
    <cellStyle name="好_23-宁夏_管材招标控制价" xfId="5692"/>
    <cellStyle name="标题 4 9" xfId="5693"/>
    <cellStyle name="标题 4 9 2" xfId="5694"/>
    <cellStyle name="标题 4 9 2 2" xfId="5695"/>
    <cellStyle name="标题 4 9 3" xfId="5696"/>
    <cellStyle name="标题 4 9 3 2" xfId="5697"/>
    <cellStyle name="汇总 3 10 3" xfId="5698"/>
    <cellStyle name="标题 4 9 4" xfId="5699"/>
    <cellStyle name="差_五里坡生态移民农业开发土壤改良及治沙工程控制价工程" xfId="5700"/>
    <cellStyle name="注释 10 12 4" xfId="5701"/>
    <cellStyle name="常规 2 3 2 2 6 3" xfId="5702"/>
    <cellStyle name="差_201203281850 五里坡配套控制价_孙家滩高效节水概算朱清核（加30万最终批复f）2015.1.8" xfId="5703"/>
    <cellStyle name="标题 4 9 4 2" xfId="5704"/>
    <cellStyle name="汇总 3 11 3" xfId="5705"/>
    <cellStyle name="输出 2 10 3" xfId="5706"/>
    <cellStyle name="标题 4 9 7" xfId="5707"/>
    <cellStyle name="输出 7 12" xfId="5708"/>
    <cellStyle name="常规 5 3 3" xfId="5709"/>
    <cellStyle name="标题 5 3" xfId="5710"/>
    <cellStyle name="注释 5 11 2" xfId="5711"/>
    <cellStyle name="计算 9 15" xfId="5712"/>
    <cellStyle name="标题 5 4 2" xfId="5713"/>
    <cellStyle name="标题 5 6" xfId="5714"/>
    <cellStyle name="好_Book1_1_（苏）宁夏中宁红梧山预算概算0407_孙家滩高效节水概算朱清核（加30万最终批复f）2015.1.8" xfId="5715"/>
    <cellStyle name="标题 5 6 2" xfId="5716"/>
    <cellStyle name="好_单价_吴忠市金积造纸工业园区 速生林（余工）基地工程【2009)13号" xfId="5717"/>
    <cellStyle name="差_Book1_1_盐池2014年度高效节水灌溉概算核2014.6.27" xfId="5718"/>
    <cellStyle name="常规 11 10" xfId="5719"/>
    <cellStyle name="好 6 2 2" xfId="5720"/>
    <cellStyle name="标题 5 7" xfId="5721"/>
    <cellStyle name="差_立岗镇建筑物统计表_Book1" xfId="5722"/>
    <cellStyle name="标题 6" xfId="5723"/>
    <cellStyle name="标题 6 2" xfId="5724"/>
    <cellStyle name="常规 12 2 2_20110920吴忠市利通区秦渠两侧绿化带整地项目控制价工程" xfId="5725"/>
    <cellStyle name="好_利水公司二标段报价_孙家滩高效节水概算朱清核（加30万最终批复f）2015.1.8" xfId="5726"/>
    <cellStyle name="输入 5 13" xfId="5727"/>
    <cellStyle name="好_五里坡生态移民农业开发土壤改良及治沙工程控制价工程_孙家滩高效节水概算朱清核（加30万最终批复f）2015.1.8" xfId="5728"/>
    <cellStyle name="标题 6 2 2" xfId="5729"/>
    <cellStyle name="标题 6 3" xfId="5730"/>
    <cellStyle name="差_单价_永宁闽宁葡萄滴管工程（三期）概算核2014.10.12" xfId="5731"/>
    <cellStyle name="标题 6 3 2" xfId="5732"/>
    <cellStyle name="标题 6 5 2" xfId="5733"/>
    <cellStyle name="标题 6 6" xfId="5734"/>
    <cellStyle name="标题 6 6 2" xfId="5735"/>
    <cellStyle name="标题 6 7" xfId="5736"/>
    <cellStyle name="标题 7" xfId="5737"/>
    <cellStyle name="标题 7 2" xfId="5738"/>
    <cellStyle name="标题 7 2 2" xfId="5739"/>
    <cellStyle name="标题 7 3" xfId="5740"/>
    <cellStyle name="标题 7 3 2" xfId="5741"/>
    <cellStyle name="差_利通区东塔寺乡白寺滩村优质葡萄高效节水灌溉工程概算_利水公司二标段报价_2015年小农水新增资金项目永宁县泵站翻建改造工程" xfId="5742"/>
    <cellStyle name="标题 7 4 2" xfId="5743"/>
    <cellStyle name="差 4 3 2" xfId="5744"/>
    <cellStyle name="注释 5 13 4" xfId="5745"/>
    <cellStyle name="标题 7 5" xfId="5746"/>
    <cellStyle name="标题 7 5 2" xfId="5747"/>
    <cellStyle name="标题 7 6" xfId="5748"/>
    <cellStyle name="标题 7 6 2" xfId="5749"/>
    <cellStyle name="标题 7 7" xfId="5750"/>
    <cellStyle name="好_20100227马莲渠乡左右岸合计（江淑萍）_2015年小农水新增资金项目永宁县泵站翻建改造工程" xfId="5751"/>
    <cellStyle name="常规 21 2 2" xfId="5752"/>
    <cellStyle name="常规 16 2 2" xfId="5753"/>
    <cellStyle name="标题 8" xfId="5754"/>
    <cellStyle name="常规 21 2 2 2" xfId="5755"/>
    <cellStyle name="常规 16 2 2 2" xfId="5756"/>
    <cellStyle name="标题 8 2" xfId="5757"/>
    <cellStyle name="强调文字颜色 2 3 2 2" xfId="5758"/>
    <cellStyle name="标题 8 3" xfId="5759"/>
    <cellStyle name="好_批复黄羊滩（116）预算定额（最终）2010.9.3_原州区姚磨喷灌概算核2014.1.6" xfId="5760"/>
    <cellStyle name="标题 8 3 2" xfId="5761"/>
    <cellStyle name="标题 8 4 2" xfId="5762"/>
    <cellStyle name="差 4 4 2" xfId="5763"/>
    <cellStyle name="标题 8 5" xfId="5764"/>
    <cellStyle name="标题 8 5 2" xfId="5765"/>
    <cellStyle name="标题 8 6" xfId="5766"/>
    <cellStyle name="差_Book1_原州区姚磨喷灌概算核2014.1.6_孙家滩高效节水概算朱清核（加30万最终批复f）2015.1.8" xfId="5767"/>
    <cellStyle name="输入 5 2" xfId="5768"/>
    <cellStyle name="标题 8 6 2" xfId="5769"/>
    <cellStyle name="常规 21 2 3" xfId="5770"/>
    <cellStyle name="常规 16 2 3" xfId="5771"/>
    <cellStyle name="标题 9" xfId="5772"/>
    <cellStyle name="标题 9 2" xfId="5773"/>
    <cellStyle name="计算 6 11" xfId="5774"/>
    <cellStyle name="标题 9 2 2" xfId="5775"/>
    <cellStyle name="差_Book1_泾源县党史研究室主任汇总表" xfId="5776"/>
    <cellStyle name="强调文字颜色 2 3 3 2" xfId="5777"/>
    <cellStyle name="标题 9 3" xfId="5778"/>
    <cellStyle name="标题 9 4 2" xfId="5779"/>
    <cellStyle name="差 4 5 2" xfId="5780"/>
    <cellStyle name="标题 9 5" xfId="5781"/>
    <cellStyle name="标题 9 5 2" xfId="5782"/>
    <cellStyle name="标题 9 6" xfId="5783"/>
    <cellStyle name="差 6" xfId="5784"/>
    <cellStyle name="标题 9 6 2" xfId="5785"/>
    <cellStyle name="解释性文本 9" xfId="5786"/>
    <cellStyle name="标题1" xfId="5787"/>
    <cellStyle name="差_黄羊滩（116）预算定额（最终）2010.03.28_Sheet1" xfId="5788"/>
    <cellStyle name="差 10 2" xfId="5789"/>
    <cellStyle name="计算 2 4 3" xfId="5790"/>
    <cellStyle name="差_永宁县胜利乡金沙葡萄滴灌项目116号文概算2012.11.21" xfId="5791"/>
    <cellStyle name="差 10 3" xfId="5792"/>
    <cellStyle name="计算 2 4 4" xfId="5793"/>
    <cellStyle name="适中 4 2 2" xfId="5794"/>
    <cellStyle name="差 10 4" xfId="5795"/>
    <cellStyle name="差_彭阳县工程概算表2012-10-21-核" xfId="5796"/>
    <cellStyle name="差 10 4 2" xfId="5797"/>
    <cellStyle name="适中 4 2 3" xfId="5798"/>
    <cellStyle name="差 10 5" xfId="5799"/>
    <cellStyle name="差 10 5 2" xfId="5800"/>
    <cellStyle name="差 10 6" xfId="5801"/>
    <cellStyle name="差 10 7" xfId="5802"/>
    <cellStyle name="注释 3 12 2" xfId="5803"/>
    <cellStyle name="差_吴忠市孙家滩项目2011.12.16-批复概算_（2014.9.5）温棚滴灌工程" xfId="5804"/>
    <cellStyle name="差 11" xfId="5805"/>
    <cellStyle name="差 11 2" xfId="5806"/>
    <cellStyle name="计算 2 5 3" xfId="5807"/>
    <cellStyle name="差 11 2 2" xfId="5808"/>
    <cellStyle name="常规 2 2 5 3" xfId="5809"/>
    <cellStyle name="差 11 3" xfId="5810"/>
    <cellStyle name="计算 2 5 4" xfId="5811"/>
    <cellStyle name="适中 4 3 2" xfId="5812"/>
    <cellStyle name="差 11 4" xfId="5813"/>
    <cellStyle name="适中 4 3 3" xfId="5814"/>
    <cellStyle name="差 11 5" xfId="5815"/>
    <cellStyle name="差 11 6" xfId="5816"/>
    <cellStyle name="差 12" xfId="5817"/>
    <cellStyle name="常规 2 3 2 2 12 3_喊叫水概算汇总表【批复】" xfId="5818"/>
    <cellStyle name="好_3.21江淑萍新表_2015年小农水新增资金项目永宁县泵站翻建改造工程" xfId="5819"/>
    <cellStyle name="差 12 3" xfId="5820"/>
    <cellStyle name="计算 2 6 4" xfId="5821"/>
    <cellStyle name="差 13" xfId="5822"/>
    <cellStyle name="好_4.6马波二渠轮灌组划分" xfId="5823"/>
    <cellStyle name="差 13 2" xfId="5824"/>
    <cellStyle name="计算 2 7 3" xfId="5825"/>
    <cellStyle name="差 14" xfId="5826"/>
    <cellStyle name="差 2" xfId="5827"/>
    <cellStyle name="计算 5 3 4" xfId="5828"/>
    <cellStyle name="常规 2 3 2 2 4 5 2" xfId="5829"/>
    <cellStyle name="差 2 2 3" xfId="5830"/>
    <cellStyle name="差 2 2 4" xfId="5831"/>
    <cellStyle name="汇总 11 6 2" xfId="5832"/>
    <cellStyle name="差_利通区二支渠工程概算（周工核定）20100914_吴忠市国家农业科技园区供水工程最终" xfId="5833"/>
    <cellStyle name="解释性文本 5 4" xfId="5834"/>
    <cellStyle name="差 2 4" xfId="5835"/>
    <cellStyle name="差 2 5" xfId="5836"/>
    <cellStyle name="差_复件 2010年马莲渠灌域小型农田水利工程_2013年平罗小农水工程概算核2013.3.2" xfId="5837"/>
    <cellStyle name="常规 30 4 2" xfId="5838"/>
    <cellStyle name="常规 25 4 2" xfId="5839"/>
    <cellStyle name="差_南梁农场建设内容" xfId="5840"/>
    <cellStyle name="解释性文本 6" xfId="5841"/>
    <cellStyle name="差 3" xfId="5842"/>
    <cellStyle name="好_高家闸 概算宁夏13号文新定额-2010.12.21核_孙家滩高效节水概算朱清核（加30万最终批复f）2015.1.8" xfId="5843"/>
    <cellStyle name="差 3 3 2" xfId="5844"/>
    <cellStyle name="差 3 4" xfId="5845"/>
    <cellStyle name="差 3 5" xfId="5846"/>
    <cellStyle name="差 4" xfId="5847"/>
    <cellStyle name="好_桑园沟新定额概算表(0713收)(审)_小人饮工程工程量" xfId="5848"/>
    <cellStyle name="差 4 4" xfId="5849"/>
    <cellStyle name="差 4 5" xfId="5850"/>
    <cellStyle name="差_吴忠市孙家滩项目2011.12.16（马玲）【2009】13号文概算标准_（2014.9.5）温棚滴灌工程" xfId="5851"/>
    <cellStyle name="差 5" xfId="5852"/>
    <cellStyle name="差 5 3 2" xfId="5853"/>
    <cellStyle name="差 5 4" xfId="5854"/>
    <cellStyle name="差 5 4 2" xfId="5855"/>
    <cellStyle name="差 5 5" xfId="5856"/>
    <cellStyle name="差_黄土梁灌区_2012.5.15修改 五里坡配套控制价" xfId="5857"/>
    <cellStyle name="解释性文本 8 5 2" xfId="5858"/>
    <cellStyle name="差 5 5 2" xfId="5859"/>
    <cellStyle name="差 6 2" xfId="5860"/>
    <cellStyle name="好_清水沟投标报价_2013年平罗小农水工程概算核2013.3.2" xfId="5861"/>
    <cellStyle name="警告文本 9 3 3" xfId="5862"/>
    <cellStyle name="输入 11 8 4" xfId="5863"/>
    <cellStyle name="差_黄羊滩（116）预算定额（最终）2010.03.28_中宁红柳沟概算最终2013.4.17" xfId="5864"/>
    <cellStyle name="差 6 2 2" xfId="5865"/>
    <cellStyle name="差 6 3" xfId="5866"/>
    <cellStyle name="差 6 3 2" xfId="5867"/>
    <cellStyle name="警告文本 11" xfId="5868"/>
    <cellStyle name="差 6 4" xfId="5869"/>
    <cellStyle name="差 6 4 2" xfId="5870"/>
    <cellStyle name="差 6 5" xfId="5871"/>
    <cellStyle name="差 6 5 2" xfId="5872"/>
    <cellStyle name="差 8 2" xfId="5873"/>
    <cellStyle name="注释 3 9 4" xfId="5874"/>
    <cellStyle name="差 8 2 2" xfId="5875"/>
    <cellStyle name="差 8 3" xfId="5876"/>
    <cellStyle name="差 8 4" xfId="5877"/>
    <cellStyle name="差 8 4 2" xfId="5878"/>
    <cellStyle name="差_Book1_1_（苏）宁夏中宁红梧山预算概算0407_孙家滩高效节水概算朱清核（加30万最终批复f）2015.1.8" xfId="5879"/>
    <cellStyle name="差 8 5" xfId="5880"/>
    <cellStyle name="差 8 5 2" xfId="5881"/>
    <cellStyle name="差 8 6" xfId="5882"/>
    <cellStyle name="差_阿克苏地区节水规划估算(内审修改)_（10.17）庄立明2014年中央统筹资金永宁县第一排水沟、永清沟治理及泵站改造工程" xfId="5883"/>
    <cellStyle name="差 8 6 2" xfId="5884"/>
    <cellStyle name="好_20100227马莲渠乡左右岸合计（江淑萍）_3.21江淑萍新表_2015年小农水新增资金项目永宁县泵站翻建改造工程" xfId="5885"/>
    <cellStyle name="好_20100227马莲渠乡左右岸合计（江淑萍）" xfId="5886"/>
    <cellStyle name="差 8 7" xfId="5887"/>
    <cellStyle name="差 9 2" xfId="5888"/>
    <cellStyle name="差 9 3" xfId="5889"/>
    <cellStyle name="差 9 3 2" xfId="5890"/>
    <cellStyle name="注释 6 13 4" xfId="5891"/>
    <cellStyle name="常规 40 4" xfId="5892"/>
    <cellStyle name="常规 35 4" xfId="5893"/>
    <cellStyle name="差 9 4 2" xfId="5894"/>
    <cellStyle name="常规 41 4" xfId="5895"/>
    <cellStyle name="常规 36 4" xfId="5896"/>
    <cellStyle name="差 9 5" xfId="5897"/>
    <cellStyle name="计算 3 2 3" xfId="5898"/>
    <cellStyle name="差 9 6" xfId="5899"/>
    <cellStyle name="计算 3 2 4" xfId="5900"/>
    <cellStyle name="常规 2 3 2 2 2 4 2" xfId="5901"/>
    <cellStyle name="差 9 6 2" xfId="5902"/>
    <cellStyle name="常规 43 4" xfId="5903"/>
    <cellStyle name="常规 38 4" xfId="5904"/>
    <cellStyle name="差 9 7" xfId="5905"/>
    <cellStyle name="常规 2 3 2 2 2 4 3" xfId="5906"/>
    <cellStyle name="好_吴忠市孙家滩项目2011.12.16（马玲）【2009】13号文概算标准_孙家滩高效节水概算朱清核（加30万最终批复f）2015.1.8" xfId="5907"/>
    <cellStyle name="注释 2 2 8 4" xfId="5908"/>
    <cellStyle name="差_（2020.3.31）隆德县（互联网+农村供水）工程可研估算（总表、自动化、信息化）" xfId="5909"/>
    <cellStyle name="差_【2009】13号文概算标准" xfId="5910"/>
    <cellStyle name="差_13标预算" xfId="5911"/>
    <cellStyle name="汇总 4 12 2" xfId="5912"/>
    <cellStyle name="汇总 10" xfId="5913"/>
    <cellStyle name="计算 7 13 4" xfId="5914"/>
    <cellStyle name="差_13标预算_Book1_贺兰北庙9-8" xfId="5915"/>
    <cellStyle name="差_13标预算_灌水率及渠道流量计算" xfId="5916"/>
    <cellStyle name="好_阿克苏地区节水规划估算(内审修改)_2013年平罗小农水工程概算核2013.3.2_孙家滩高效节水概算朱清核（加30万最终批复f）2015.1.8" xfId="5917"/>
    <cellStyle name="差_13标预算_吴忠市国家农业科技园区供水工程最终" xfId="5918"/>
    <cellStyle name="差_2010年马莲渠灌域小型农田水利工程" xfId="5919"/>
    <cellStyle name="差_黄羊滩（116）预算定额（最终）2010.03.28_2012.5.15修改 五里坡配套控制价" xfId="5920"/>
    <cellStyle name="计算 6 9" xfId="5921"/>
    <cellStyle name="计算 2 3 2" xfId="5922"/>
    <cellStyle name="差_2010年马莲渠灌域小型农田水利工程_（10.17）庄立明2014年中央统筹资金永宁县第一排水沟、永清沟治理及泵站改造工程" xfId="5923"/>
    <cellStyle name="常规 2 3 2 2 12 3" xfId="5924"/>
    <cellStyle name="差_2010年马莲渠灌域小型农田水利工程_2013年平罗小农水工程概算核2013.3.2" xfId="5925"/>
    <cellStyle name="差_2010年马莲渠灌域小型农田水利工程_吴忠市国家农业科技园区供水工程最终" xfId="5926"/>
    <cellStyle name="输入 4 11 3" xfId="5927"/>
    <cellStyle name="好_23-宁夏 5 2" xfId="5928"/>
    <cellStyle name="常规 2 2 3 3 3" xfId="5929"/>
    <cellStyle name="注释 6 5 4" xfId="5930"/>
    <cellStyle name="差_2011年基本农田工程招标控制价" xfId="5931"/>
    <cellStyle name="差_2011年基本农田工程招标控制价_2013年平罗小农水工程概算核2013.3.2_孙家滩高效节水概算朱清核（加30万最终批复f）2015.1.8" xfId="5932"/>
    <cellStyle name="强调文字颜色 1 4 3 2" xfId="5933"/>
    <cellStyle name="差_2011年基本农田工程招标控制价_吴忠市国家农业科技园区供水工程最终" xfId="5934"/>
    <cellStyle name="好_估算（可研20130131） 2 2" xfId="5935"/>
    <cellStyle name="差_2011年南梁农场利用政策性贷款实施农业综合开发项目预算表_贺兰北庙9-8" xfId="5936"/>
    <cellStyle name="注释 3 2 9 4" xfId="5937"/>
    <cellStyle name="差_2011年小农水概算5.4_2013年平罗小农水工程概算核2013.3.2_孙家滩高效节水概算朱清核（加30万最终批复f）2015.1.8" xfId="5938"/>
    <cellStyle name="强调文字颜色 6 7 6 2" xfId="5939"/>
    <cellStyle name="强调文字颜色 3 9 6 2" xfId="5940"/>
    <cellStyle name="差_2011年小农水概算5.4_2014年小农水工程高效片区概算核2014.6.5" xfId="5941"/>
    <cellStyle name="汇总 10 15" xfId="5942"/>
    <cellStyle name="汇总 11 3 3" xfId="5943"/>
    <cellStyle name="强调文字颜色 5 8 8" xfId="5944"/>
    <cellStyle name="解释性文本 2 5" xfId="5945"/>
    <cellStyle name="差_2011年小农水概算5.4_利水公司二标段报价_2013年平罗小农水工程概算核2013.3.2" xfId="5946"/>
    <cellStyle name="好_贺兰县兰光村、金鑫村高效节水核2012.9.13_吴忠市国家农业科技园区供水工程最终" xfId="5947"/>
    <cellStyle name="差_2011年小农水概算5.4_利水公司二标段报价_2013年平罗小农水工程概算核2013.3.2_孙家滩高效节水概算朱清核（加30万最终批复f）2015.1.8" xfId="5948"/>
    <cellStyle name="好_利通区东塔寺乡白寺滩村优质葡萄高效节水灌溉工程概算" xfId="5949"/>
    <cellStyle name="好 9 2 2" xfId="5950"/>
    <cellStyle name="汇总 4 13" xfId="5951"/>
    <cellStyle name="差_2011年小农水概算5.4_利水公司二标段报价_孙家滩高效节水概算朱清核（加30万最终批复f）2015.1.8" xfId="5952"/>
    <cellStyle name="差_2011年小农水概算5.4_吴忠市国家农业科技园区供水工程最终" xfId="5953"/>
    <cellStyle name="常规 10 2 4 2" xfId="5954"/>
    <cellStyle name="汇总 6 3 2" xfId="5955"/>
    <cellStyle name="警告文本 4 6" xfId="5956"/>
    <cellStyle name="差_李庄饮水工程概算核2012.5.16_孙家滩高效节水概算朱清核（加30万最终批复f）2015.1.8" xfId="5957"/>
    <cellStyle name="差_Book1_丁家儿沟工程量表_（10.17）庄立明2014年中央统筹资金永宁县第一排水沟、永清沟治理及泵站改造工程" xfId="5958"/>
    <cellStyle name="差_2012.10.7利通区2012年小农水项目工程量清单" xfId="5959"/>
    <cellStyle name="差_2012.5.15修改 五里坡配套控制价" xfId="5960"/>
    <cellStyle name="差_2012.5.15修改 五里坡配套控制价_2014年小农水工程高效片区概算核2014.6.5" xfId="5961"/>
    <cellStyle name="差_201203281850 五里坡配套控制价_2014年小农水工程高效片区概算核2014.6.5" xfId="5962"/>
    <cellStyle name="好_阿克苏地区节水规划估算(内审修改)_2013年度青铜峡小农水概算核2013.3.4" xfId="5963"/>
    <cellStyle name="差_2014.6.26永宁县闽宁镇防洪工程" xfId="5964"/>
    <cellStyle name="汇总 4 12" xfId="5965"/>
    <cellStyle name="计算 4 10 4" xfId="5966"/>
    <cellStyle name="差_2014年扁担沟镇土地整理_例：土地开发整理预算定额" xfId="5967"/>
    <cellStyle name="好_20100227马莲渠乡左右岸合计（江淑萍）_3.21波浪渠现状及改造表_2013年平罗小农水工程概算核2013.3.2_孙家滩高效节水概算朱清核（加30万最终批复f）2015.1.8" xfId="5968"/>
    <cellStyle name="差_2014年小农水工程高效片区概算核2014.6.5" xfId="5969"/>
    <cellStyle name="好_盐池2014年度高效节水灌溉概算核2014.6.27_孙家滩高效节水概算朱清核（加30万最终批复f）2015.1.8" xfId="5970"/>
    <cellStyle name="汇总 9 8 4" xfId="5971"/>
    <cellStyle name="差_23-宁夏 2" xfId="5972"/>
    <cellStyle name="差_23-宁夏 2 2" xfId="5973"/>
    <cellStyle name="差_同心人饮估算（修改方案8 5 2" xfId="5974"/>
    <cellStyle name="差_23-宁夏 3" xfId="5975"/>
    <cellStyle name="常规 2 3 2 2 7 4" xfId="5976"/>
    <cellStyle name="差_23-宁夏 3 2" xfId="5977"/>
    <cellStyle name="好_利通区东塔寺乡白寺滩村优质葡萄高效节水灌溉工程概算_（10.17）庄立明2014年中央统筹资金永宁县第一排水沟、永清沟治理及泵站改造工程" xfId="5978"/>
    <cellStyle name="差_23-宁夏 4 2" xfId="5979"/>
    <cellStyle name="汇总 3 14 4" xfId="5980"/>
    <cellStyle name="输出 7 12 3" xfId="5981"/>
    <cellStyle name="差_吴忠市孙家滩项目2011.12.16（马玲）【2009】13号文概算标准_Book1" xfId="5982"/>
    <cellStyle name="常规 2 3 2 2 9 4" xfId="5983"/>
    <cellStyle name="差_23-宁夏 5 2" xfId="5984"/>
    <cellStyle name="差_23-宁夏 6" xfId="5985"/>
    <cellStyle name="差_23-宁夏 7" xfId="5986"/>
    <cellStyle name="差_23-宁夏_2013年度青铜峡小农水概算核2013.3.4" xfId="5987"/>
    <cellStyle name="注释 8 2 8 2" xfId="5988"/>
    <cellStyle name="差_23-宁夏_管材招标控制价" xfId="5989"/>
    <cellStyle name="差_23-宁夏_利水公司二标段报价" xfId="5990"/>
    <cellStyle name="链接单元格 6 4" xfId="5991"/>
    <cellStyle name="差_23-宁夏_生态移民农业开发土壤改良及治沙工程控制价工程修改" xfId="5992"/>
    <cellStyle name="差_23-宁夏_十六堡移民新村节水灌溉工程控制价" xfId="5993"/>
    <cellStyle name="差_3.21波浪渠现状及改造表_（10.17）庄立明2014年中央统筹资金永宁县第一排水沟、永清沟治理及泵站改造工程" xfId="5994"/>
    <cellStyle name="差_北庙灌水率及渠道流量计算9-6" xfId="5995"/>
    <cellStyle name="汇总 4 7 2" xfId="5996"/>
    <cellStyle name="差_3.21波浪渠现状及改造表_2014年小农水工程高效片区概算核2014.6.5" xfId="5997"/>
    <cellStyle name="常规 6 2 2" xfId="5998"/>
    <cellStyle name="输出 6 3 4" xfId="5999"/>
    <cellStyle name="差_3.21波浪渠现状及改造表_孙家滩高效节水概算朱清核（加30万最终批复f）2015.1.8" xfId="6000"/>
    <cellStyle name="注释 13 2 2" xfId="6001"/>
    <cellStyle name="好_高家闸 概算宁夏13号文新定额-2010.12.21核" xfId="6002"/>
    <cellStyle name="差_3.21江淑萍新表" xfId="6003"/>
    <cellStyle name="差_3.21江淑萍新表_2014年小农水工程高效片区概算核2014.6.5" xfId="6004"/>
    <cellStyle name="差_3.21江淑萍新表_吴忠市国家农业科技园区供水工程最终" xfId="6005"/>
    <cellStyle name="输出 3 16" xfId="6006"/>
    <cellStyle name="差_3.30日2010年马莲渠灌域小型农田水利工程_（10.17）庄立明2014年中央统筹资金永宁县第一排水沟、永清沟治理及泵站改造工程" xfId="6007"/>
    <cellStyle name="注释 9 5 4" xfId="6008"/>
    <cellStyle name="差_小洪沟（新定额）2010.7.10改估算改 4" xfId="6009"/>
    <cellStyle name="强调文字颜色 4 3 3 2" xfId="6010"/>
    <cellStyle name="差_3.30日2010年马莲渠灌域小型农田水利工程_孙家滩高效节水概算朱清核（加30万最终批复f）2015.1.8" xfId="6011"/>
    <cellStyle name="差_3.30日2010年马莲渠灌域小型农田水利工程_吴忠市国家农业科技园区供水工程最终" xfId="6012"/>
    <cellStyle name="强调文字颜色 5 10 4 3" xfId="6013"/>
    <cellStyle name="强调文字颜色 2 5 7" xfId="6014"/>
    <cellStyle name="差_4.6马波二渠轮灌组划分_2013年平罗小农水工程概算核2013.3.2" xfId="6015"/>
    <cellStyle name="差_4.6马波二渠轮灌组划分_2014年小农水工程高效片区概算核2014.6.5" xfId="6016"/>
    <cellStyle name="差_4.6马波二渠轮灌组划分_吴忠市国家农业科技园区供水工程最终" xfId="6017"/>
    <cellStyle name="差_9.15二支渠工程(核实后概算)_2013年平罗小农水工程概算核2013.3.2" xfId="6018"/>
    <cellStyle name="差_9.15二支渠工程(核实后概算)_2013年平罗小农水工程概算核2013.3.2_孙家滩高效节水概算朱清核（加30万最终批复f）2015.1.8" xfId="6019"/>
    <cellStyle name="差_9.15二支渠工程(核实后概算)_2014年小农水工程高效片区概算核2014.6.5" xfId="6020"/>
    <cellStyle name="常规 42 6" xfId="6021"/>
    <cellStyle name="常规 37 6" xfId="6022"/>
    <cellStyle name="强调文字颜色 1 8" xfId="6023"/>
    <cellStyle name="计算 3 3 4" xfId="6024"/>
    <cellStyle name="好_三标段报价1_孙家滩高效节水概算朱清核（加30万最终批复f）2015.1.8" xfId="6025"/>
    <cellStyle name="好_20110920吴忠市利通区秦渠两侧绿化带整地项目控制价工程_2014年小农水工程高效片区概算核2014.6.5" xfId="6026"/>
    <cellStyle name="差_9.15二支渠工程(核实后概算)_清水沟投标报价" xfId="6027"/>
    <cellStyle name="差_9.15二支渠工程(核实后概算)_清水沟投标报价_（10.17）庄立明2014年中央统筹资金永宁县第一排水沟、永清沟治理及泵站改造工程" xfId="6028"/>
    <cellStyle name="差_9.15二支渠工程(核实后概算)_清水沟投标报价_2014年小农水工程高效片区概算核2014.6.5" xfId="6029"/>
    <cellStyle name="差_9.15二支渠工程(核实后概算)_清水沟投标报价_2015年小农水新增资金项目永宁县泵站翻建改造工程" xfId="6030"/>
    <cellStyle name="计算 4 13 2" xfId="6031"/>
    <cellStyle name="输出 2 15 2" xfId="6032"/>
    <cellStyle name="差_9.15二支渠工程(核实后概算)_清水沟投标报价_吴忠市国家农业科技园区供水工程最终" xfId="6033"/>
    <cellStyle name="差_吴忠城南防洪排涝工程附属工程预算_2014年小农水工程高效片区概算核2014.6.5" xfId="6034"/>
    <cellStyle name="输出 8 11" xfId="6035"/>
    <cellStyle name="好_Book1_（10.17）庄立明2014年中央统筹资金永宁县第一排水沟、永清沟治理及泵站改造工程" xfId="6036"/>
    <cellStyle name="输出 5 9 4" xfId="6037"/>
    <cellStyle name="差_利通区二支渠工程概算（周工核定）20100914_利水公司二标段报价_孙家滩高效节水概算朱清核（加30万最终批复f）2015.1.8" xfId="6038"/>
    <cellStyle name="差_Book1_（苏）宁夏中宁红梧山预算概算0407" xfId="6039"/>
    <cellStyle name="差_Book1_1_（苏）宁夏中宁红梧山预算概算0407" xfId="6040"/>
    <cellStyle name="差_Book1_1_Book1" xfId="6041"/>
    <cellStyle name="差_Book1_1_Book1_孙家滩高效节水概算朱清核（加30万最终批复f）2015.1.8" xfId="6042"/>
    <cellStyle name="好_西吉县葫芦河治理工程概算表（116号）-核_喊叫水概算汇总表【批复】" xfId="6043"/>
    <cellStyle name="差_Book1_1_北庙灌水率及渠道流量计算" xfId="6044"/>
    <cellStyle name="差_Book1_1_灌水率及渠道流量计算" xfId="6045"/>
    <cellStyle name="差_Book1_1_永宁闽宁葡萄滴管工程（三期）概算核2014.10.12" xfId="6046"/>
    <cellStyle name="差_Book1_1_永宁闽宁葡萄滴管工程（三期）概算核2014.10.12_孙家滩高效节水概算朱清核（加30万最终批复f）2015.1.8" xfId="6047"/>
    <cellStyle name="差_Book1_1_中石化效益费用计算1008_孙家滩高效节水概算朱清核（加30万最终批复f）2015.1.8" xfId="6048"/>
    <cellStyle name="差_天宁牧业公司万头奶牛基地供水工程投资概算总表2012.6.27（马玲） 3" xfId="6049"/>
    <cellStyle name="差_Book1_北庙灌水率及渠道流量计算9-6" xfId="6050"/>
    <cellStyle name="常规 46 4 2" xfId="6051"/>
    <cellStyle name="链接单元格 2 3" xfId="6052"/>
    <cellStyle name="差_Book1_丁家儿沟工程量表_2015年小农水新增资金项目永宁县泵站翻建改造工程" xfId="6053"/>
    <cellStyle name="计算 6 3 3" xfId="6054"/>
    <cellStyle name="差_Book1_丁家儿沟工程量表_孙家滩高效节水概算朱清核（加30万最终批复f）2015.1.8" xfId="6055"/>
    <cellStyle name="计算 2 7 4" xfId="6056"/>
    <cellStyle name="差_黄羊滩（116）预算定额（最终）2010.03.28_吴忠市利通区扁担沟镇五里坡片区综合开发工程" xfId="6057"/>
    <cellStyle name="差_Book1_丁家儿沟工程量表_吴忠市国家农业科技园区供水工程最终" xfId="6058"/>
    <cellStyle name="输出 2 6" xfId="6059"/>
    <cellStyle name="差_Book1_喊叫水概算汇总表【批复】" xfId="6060"/>
    <cellStyle name="常规 2 3 2 2 5 5" xfId="6061"/>
    <cellStyle name="好 2" xfId="6062"/>
    <cellStyle name="汇总 2 12 4" xfId="6063"/>
    <cellStyle name="差_Book1_宁夏深沟村1万亩概算核2013.2.4" xfId="6064"/>
    <cellStyle name="输出 6 10 3" xfId="6065"/>
    <cellStyle name="汇总 10 11" xfId="6066"/>
    <cellStyle name="差_Book1_孙家滩高效节水概算朱清核（加30万最终批复f）2015.1.8" xfId="6067"/>
    <cellStyle name="计算 4 2 3" xfId="6068"/>
    <cellStyle name="差_Book1_吴忠市国家农业科技园区供水工程最终" xfId="6069"/>
    <cellStyle name="差_单价_吴忠市孙家滩土地占补二期预算（马建涛2014.7.6终）" xfId="6070"/>
    <cellStyle name="常规 11 8" xfId="6071"/>
    <cellStyle name="差_Book1_小人饮工程工程量" xfId="6072"/>
    <cellStyle name="差_Book1_盐池2014年度高效节水灌溉概算核2014.6.27" xfId="6073"/>
    <cellStyle name="强调文字颜色 4 11 5" xfId="6074"/>
    <cellStyle name="差_西吉县葫芦河治理工程概算表（116号）-核_贺兰县兰光村、金鑫村高效节水核2012.9.13_吴忠市国家农业科技园区供水工程最终" xfId="6075"/>
    <cellStyle name="差_Book1_盐池小农概算核2012.9.12_（10.17）庄立明2014年中央统筹资金永宁县第一排水沟、永清沟治理及泵站改造工程" xfId="6076"/>
    <cellStyle name="好_概算表4.19_平罗高仁节水灌溉概算表4.26（定）" xfId="6077"/>
    <cellStyle name="差_Book1_盐池小农概算核2012.9.12_2015年小农水新增资金项目永宁县泵站翻建改造工程" xfId="6078"/>
    <cellStyle name="输出 10 14 3" xfId="6079"/>
    <cellStyle name="差_Book1_永宁闽宁葡萄滴管工程（三期）概算核2014.10.12" xfId="6080"/>
    <cellStyle name="常规 2 2 4 2" xfId="6081"/>
    <cellStyle name="差_Book1_永宁闽宁葡萄滴管工程（三期）概算核2014.10.12_孙家滩高效节水概算朱清核（加30万最终批复f）2015.1.8" xfId="6082"/>
    <cellStyle name="差_PVC管材" xfId="6083"/>
    <cellStyle name="注释 9 13" xfId="6084"/>
    <cellStyle name="注释 7 3 3" xfId="6085"/>
    <cellStyle name="差_复件 2010年马莲渠灌域小型农田水利工程_吴忠市国家农业科技园区供水工程最终" xfId="6086"/>
    <cellStyle name="差_PVC管材_永宁闽宁葡萄滴管工程（三期）概算核2014.10.12" xfId="6087"/>
    <cellStyle name="差_批复黄羊滩（116）预算定额（最终）2010.9.3_2013.10.11（最终）吴忠市金积造123纸工业园区速生林_1" xfId="6088"/>
    <cellStyle name="检查单元格 5 5 2" xfId="6089"/>
    <cellStyle name="差_PVC管材_原州区姚磨喷灌概算核2014.1.6_孙家滩高效节水概算朱清核（加30万最终批复f）2015.1.8" xfId="6090"/>
    <cellStyle name="差_Sheet1_吴忠市国家农业科技园区供水工程最终" xfId="6091"/>
    <cellStyle name="差_阿克苏地区节水规划估算(内审修改)_2013年度青铜峡小农水概算核2013.3.4" xfId="6092"/>
    <cellStyle name="差_阿克苏地区节水规划估算(内审修改)_2013年平罗小农水工程概算核2013.3.2" xfId="6093"/>
    <cellStyle name="差_扁担沟扬水站统计表（改） 3" xfId="6094"/>
    <cellStyle name="好_13标预算" xfId="6095"/>
    <cellStyle name="好_以色列贷款预算" xfId="6096"/>
    <cellStyle name="差_策勒县108号文概算实施方案8000亩2011.10_2013年平罗小农水工程概算核2013.3.2" xfId="6097"/>
    <cellStyle name="差_扁担沟扬水站统计表（改）_129绿化供水0312" xfId="6098"/>
    <cellStyle name="差_扁担沟扬水站统计表（改）_3.13工程量清单" xfId="6099"/>
    <cellStyle name="好_Book1_（苏）宁夏中宁红梧山预算概算0407" xfId="6100"/>
    <cellStyle name="差_扁担沟扬水站统计表（改）_3.21江淑萍新表" xfId="6101"/>
    <cellStyle name="常规 20 2 2" xfId="6102"/>
    <cellStyle name="常规 15 2 2" xfId="6103"/>
    <cellStyle name="差_扁担沟扬水站统计表（改）_招投标工程量" xfId="6104"/>
    <cellStyle name="计算 6 3 2" xfId="6105"/>
    <cellStyle name="差_扁担沟扬水站统计表（改）_招投标工程量_129绿化供水0312" xfId="6106"/>
    <cellStyle name="差_策勒县108号文概算实施方案8000亩2011.10_（10.17）庄立明2014年中央统筹资金永宁县第一排水沟、永清沟治理及泵站改造工程" xfId="6107"/>
    <cellStyle name="差_策勒县108号文概算实施方案8000亩2011.10_2013年度青铜峡小农水概算核2013.3.4" xfId="6108"/>
    <cellStyle name="好_吴忠市孙家滩项目2011.12.16-批复概算_（2014.9.5）温棚滴灌工程" xfId="6109"/>
    <cellStyle name="好_13标预算_孙家滩高效节水概算朱清核（加30万最终批复f）2015.1.8" xfId="6110"/>
    <cellStyle name="好_以色列贷款预算_孙家滩高效节水概算朱清核（加30万最终批复f）2015.1.8" xfId="6111"/>
    <cellStyle name="差_策勒县108号文概算实施方案8000亩2011.10_2013年平罗小农水工程概算核2013.3.2_孙家滩高效节水概算朱清核（加30万最终批复f）2015.1.8" xfId="6112"/>
    <cellStyle name="差_策勒县108号文概算实施方案8000亩2011.10_2015年小农水新增资金项目永宁县泵站翻建改造工程" xfId="6113"/>
    <cellStyle name="差_大鸭子渠自动水位计概算（宁夏新定额最终）" xfId="6114"/>
    <cellStyle name="差_单价" xfId="6115"/>
    <cellStyle name="输出 2 2" xfId="6116"/>
    <cellStyle name="差_单价_2012.5.15修改 五里坡配套控制价" xfId="6117"/>
    <cellStyle name="注释 2 2 15" xfId="6118"/>
    <cellStyle name="常规_预算定额套单价" xfId="6119"/>
    <cellStyle name="差_单价_2012.5.15修改 五里坡配套控制价_孙家滩高效节水概算朱清核（加30万最终批复f）2015.1.8" xfId="6120"/>
    <cellStyle name="强调文字颜色 1 10 2" xfId="6121"/>
    <cellStyle name="差_单价_2013.10.11（最终）吴忠市金积造123纸工业园区速生林" xfId="6122"/>
    <cellStyle name="差_丁家儿沟工程量表_2015年小农水新增资金项目永宁县泵站翻建改造工程" xfId="6123"/>
    <cellStyle name="差_单价_滨河连接线招标控制价_孙家滩高效节水概算朱清核（加30万最终批复f）2015.1.8" xfId="6124"/>
    <cellStyle name="强调文字颜色 1 5 3 3" xfId="6125"/>
    <cellStyle name="差_单价_第五批小农水重点县中宁县舟塔乡铁渠枸杞滴灌工程2014.4.9" xfId="6126"/>
    <cellStyle name="差_单价_反帝沟上段2012.12.25" xfId="6127"/>
    <cellStyle name="常规 46 5" xfId="6128"/>
    <cellStyle name="差_单价_喊叫水概算汇总表【批复】" xfId="6129"/>
    <cellStyle name="差_单价_贺兰县兰光村、金鑫村高效节水核2012.9.13_孙家滩高效节水概算朱清核（加30万最终批复f）2015.1.8" xfId="6130"/>
    <cellStyle name="注释 2 7 2" xfId="6131"/>
    <cellStyle name="好_Book1_1_中石化效益费用计算1008" xfId="6132"/>
    <cellStyle name="差_单价_贺兰县兰光村、金鑫村高效节水核2012.9.13_吴忠市国家农业科技园区供水工程最终" xfId="6133"/>
    <cellStyle name="差_单价_惠农渠永宁县李俊镇新老出水渠取水工程2013-05-14" xfId="6134"/>
    <cellStyle name="差_李庄饮水工程概算核2012.5.16_（10.17）庄立明2014年中央统筹资金永宁县第一排水沟、永清沟治理及泵站改造工程" xfId="6135"/>
    <cellStyle name="差_单价_灵武2014高效节水工程概算核2014.6.27" xfId="6136"/>
    <cellStyle name="差_盐池县红山沟河道整治工程110303" xfId="6137"/>
    <cellStyle name="常规 2 3 2 2 2 8" xfId="6138"/>
    <cellStyle name="差_单价_宁夏中宁县出口枸杞生产示范基地节水滴灌项目" xfId="6139"/>
    <cellStyle name="差_单价_吴忠市金积造纸工业园区 速生林（余工）基地工程【2009)13号" xfId="6140"/>
    <cellStyle name="常规 9_（ 2010年概算）利通区二支渠工程5.25" xfId="6141"/>
    <cellStyle name="差_吴忠市双吉沟概算核2012.12.7" xfId="6142"/>
    <cellStyle name="差_单价_五里坡2014年度小农水概算核2014.6.8" xfId="6143"/>
    <cellStyle name="差_单价_盐池2014年度高效节水灌溉概算核2014.6.27" xfId="6144"/>
    <cellStyle name="差_德隆116号文概算2012.11.21_喊叫水概算汇总表【批复】" xfId="6145"/>
    <cellStyle name="差_第二次上报129绿化供水0312" xfId="6146"/>
    <cellStyle name="输出 10 2 3" xfId="6147"/>
    <cellStyle name="好_2010年马莲渠灌域小型农田水利工程_孙家滩高效节水概算朱清核（加30万最终批复f）2015.1.8" xfId="6148"/>
    <cellStyle name="差_调度中心匡算 （2020.3.7）" xfId="6149"/>
    <cellStyle name="注释 3 13 4" xfId="6150"/>
    <cellStyle name="差_丁家儿沟工程量表_（10.17）庄立明2014年中央统筹资金永宁县第一排水沟、永清沟治理及泵站改造工程" xfId="6151"/>
    <cellStyle name="强调文字颜色 4 6 2" xfId="6152"/>
    <cellStyle name="差_丁家儿沟工程量表_孙家滩高效节水概算朱清核（加30万最终批复f）2015.1.8" xfId="6153"/>
    <cellStyle name="差_丁家儿沟工程量表_吴忠市国家农业科技园区供水工程最终" xfId="6154"/>
    <cellStyle name="差_复件 2010年马莲渠灌域小型农田水利工程_2014年小农水工程高效片区概算核2014.6.5" xfId="6155"/>
    <cellStyle name="输入 4 10 3" xfId="6156"/>
    <cellStyle name="好_23-宁夏 4 2" xfId="6157"/>
    <cellStyle name="常规 2 2 3 2 3" xfId="6158"/>
    <cellStyle name="差_复件 2010年马莲渠灌域小型农田水利工程_孙家滩高效节水概算朱清核（加30万最终批复f）2015.1.8" xfId="6159"/>
    <cellStyle name="输出 9 10 4" xfId="6160"/>
    <cellStyle name="常规 34 2 2" xfId="6161"/>
    <cellStyle name="常规 29 2 2" xfId="6162"/>
    <cellStyle name="好_第二次上报129绿化供水0312_孙家滩高效节水概算朱清核（加30万最终批复f）2015.1.8" xfId="6163"/>
    <cellStyle name="差_复件 2014.6.11中宁县井梁子沟治理工程" xfId="6164"/>
    <cellStyle name="差_复件 4月15日2010年马莲渠灌域小型农田水利工程概算11" xfId="6165"/>
    <cellStyle name="差_复件 4月15日2010年马莲渠灌域小型农田水利工程概算11_2013年平罗小农水工程概算核2013.3.2_孙家滩高效节水概算朱清核（加30万最终批复f）2015.1.8" xfId="6166"/>
    <cellStyle name="差_复件 4月15日2010年马莲渠灌域小型农田水利工程概算11_2015年小农水新增资金项目永宁县泵站翻建改造工程" xfId="6167"/>
    <cellStyle name="差_利通区二支渠工程概算（周工核定）20100914_清水沟投标报价_孙家滩高效节水概算朱清核（加30万最终批复f）2015.1.8" xfId="6168"/>
    <cellStyle name="差_复件 4月15日2010年马莲渠灌域小型农田水利工程概算11_吴忠市国家农业科技园区供水工程最终" xfId="6169"/>
    <cellStyle name="差_副本3.29马波二渠所需表3.30_（10.17）庄立明2014年中央统筹资金永宁县第一排水沟、永清沟治理及泵站改造工程" xfId="6170"/>
    <cellStyle name="差_副本3.29马波二渠所需表3.30_2014年小农水工程高效片区概算核2014.6.5" xfId="6171"/>
    <cellStyle name="差_副本3.29马波二渠所需表3.30_2015年小农水新增资金项目永宁县泵站翻建改造工程" xfId="6172"/>
    <cellStyle name="警告文本 8 7" xfId="6173"/>
    <cellStyle name="汇总 6 7 3" xfId="6174"/>
    <cellStyle name="差_副本3.29马波二渠所需表3.30_吴忠市国家农业科技园区供水工程最终" xfId="6175"/>
    <cellStyle name="差_概算表4.19_平罗高仁节水灌溉概算表4.26（定）" xfId="6176"/>
    <cellStyle name="差_高家闸 概算宁夏13号文新定额-2010.12.21核_（10.17）庄立明2014年中央统筹资金永宁县第一排水沟、永清沟治理及泵站改造工程" xfId="6177"/>
    <cellStyle name="强调文字颜色 3 2 8" xfId="6178"/>
    <cellStyle name="差_高家闸 概算宁夏13号文新定额-2010.12.21核_孙家滩高效节水概算朱清核（加30万最终批复f）2015.1.8" xfId="6179"/>
    <cellStyle name="差_高家闸 概算宁夏13号文新定额-2010.12.21核_吴忠市国家农业科技园区供水工程最终" xfId="6180"/>
    <cellStyle name="差_工程预算" xfId="6181"/>
    <cellStyle name="好_西吉县葫芦河治理工程概算表（116号）-核 2" xfId="6182"/>
    <cellStyle name="差_估算（可研20130131）" xfId="6183"/>
    <cellStyle name="汇总 4 5" xfId="6184"/>
    <cellStyle name="差_国土新定额 吴忠高闸（玲姐） 2013.5.8" xfId="6185"/>
    <cellStyle name="差_贺兰县2万亩概算核2013.3.7" xfId="6186"/>
    <cellStyle name="差_利通区二支渠工程概算（周工核定）20100914_兴水公司二支渠报价_2015年小农水新增资金项目永宁县泵站翻建改造工程" xfId="6187"/>
    <cellStyle name="差_贺兰县兰光村、金鑫村高效节水核2012.9.13_（10.17）庄立明2014年中央统筹资金永宁县第一排水沟、永清沟治理及泵站改造工程" xfId="6188"/>
    <cellStyle name="差_黄土梁灌区 4" xfId="6189"/>
    <cellStyle name="差_黄土梁灌区_Sheet1" xfId="6190"/>
    <cellStyle name="差_黄土梁灌区_滨河连接线招标控制价_孙家滩高效节水概算朱清核（加30万最终批复f）2015.1.8" xfId="6191"/>
    <cellStyle name="差_黄土梁灌区_陈木闸硬化路破损恢复概算表2014.2.28" xfId="6192"/>
    <cellStyle name="警告文本 6 8" xfId="6193"/>
    <cellStyle name="汇总 6 5 4" xfId="6194"/>
    <cellStyle name="常规 32 6" xfId="6195"/>
    <cellStyle name="常规 27 6" xfId="6196"/>
    <cellStyle name="差_黄土梁灌区_第五批小农水重点县中宁县舟塔乡铁渠枸杞滴灌工程2014.4.9" xfId="6197"/>
    <cellStyle name="差_黄土梁灌区_贺兰县兰光村、金鑫村高效节水核2012.9.13_（10.17）庄立明2014年中央统筹资金永宁县第一排水沟、永清沟治理及泵站改造工程" xfId="6198"/>
    <cellStyle name="计算 5 5 4" xfId="6199"/>
    <cellStyle name="差_黄土梁灌区_贺兰县兰光村、金鑫村高效节水核2012.9.13_孙家滩高效节水概算朱清核（加30万最终批复f）2015.1.8" xfId="6200"/>
    <cellStyle name="解释性文本 4" xfId="6201"/>
    <cellStyle name="差_黄土梁灌区_灵武2014高效节水工程概算核2014.6.27_孙家滩高效节水概算朱清核（加30万最终批复f）2015.1.8" xfId="6202"/>
    <cellStyle name="好_复件 2014.6.11中宁县井梁子沟治理工程" xfId="6203"/>
    <cellStyle name="常规 15_11.24盐池高效节水" xfId="6204"/>
    <cellStyle name="差_黄土梁灌区_天元水泥厂工程概算表2014.4.21" xfId="6205"/>
    <cellStyle name="好_天宇奶牛概算（张伟峰） 2" xfId="6206"/>
    <cellStyle name="好_4.6马波二渠轮灌组划分_孙家滩高效节水概算朱清核（加30万最终批复f）2015.1.8" xfId="6207"/>
    <cellStyle name="差_黄土梁灌区_吴忠市金积造纸工业园区 速生林（余工）基地工程【2009)13号" xfId="6208"/>
    <cellStyle name="差_黄土梁灌区_吴忠市利通区扁担沟镇五里坡片区综合开发工程" xfId="6209"/>
    <cellStyle name="好_德隆116号文概算2012.11.21_盐池2014年度高效节水灌溉概算核2014.6.27" xfId="6210"/>
    <cellStyle name="汇总 4 2" xfId="6211"/>
    <cellStyle name="差_利通区二支渠工程概算（周工核定）20100914_利水公司二标段报价_2014年小农水工程高效片区概算核2014.6.5" xfId="6212"/>
    <cellStyle name="强调文字颜色 4 4 7" xfId="6213"/>
    <cellStyle name="差_黄土梁灌区_吴忠市孙家滩土地占补二期预算（马建涛2014.7.6终）" xfId="6214"/>
    <cellStyle name="差_黄土梁灌区_五里坡2014年度小农水概算核2014.6.8" xfId="6215"/>
    <cellStyle name="差_黄羊滩（116）预算定额（最终）2010.03.28_2012.5.15修改 五里坡配套控制价_2014年小农水工程高效片区概算核2014.6.5" xfId="6216"/>
    <cellStyle name="强调文字颜色 2 5 5 2" xfId="6217"/>
    <cellStyle name="差_黄羊滩（116）预算定额（最终）2010.03.28_2012.5.15修改 五里坡配套控制价_孙家滩高效节水概算朱清核（加30万最终批复f）2015.1.8" xfId="6218"/>
    <cellStyle name="差_黄羊滩（116）预算定额（最终）2010.03.28_2013.10.11（最终）吴忠市金积造123纸工业园区速生林" xfId="6219"/>
    <cellStyle name="差_黄羊滩（116）预算定额（最终）2010.03.28_2013.10.11（最终）吴忠市金积造123纸工业园区速生林_1" xfId="6220"/>
    <cellStyle name="警告文本 4 3 2" xfId="6221"/>
    <cellStyle name="警告文本 9 6" xfId="6222"/>
    <cellStyle name="汇总 6 8 2" xfId="6223"/>
    <cellStyle name="差_黄羊滩（116）预算定额（最终）2010.03.28_滨河连接线招标控制价" xfId="6224"/>
    <cellStyle name="好 8 4 2" xfId="6225"/>
    <cellStyle name="差_黄羊滩（116）预算定额（最终）2010.03.28_滨河连接线招标控制价_2014年小农水工程高效片区概算核2014.6.5" xfId="6226"/>
    <cellStyle name="计算 2 8" xfId="6227"/>
    <cellStyle name="差_黄羊滩（116）预算定额（最终）2010.03.28_滨河连接线招标控制价_孙家滩高效节水概算朱清核（加30万最终批复f）2015.1.8" xfId="6228"/>
    <cellStyle name="差_黄羊滩（116）预算定额（最终）2010.03.28_陈木闸硬化路破损恢复概算表2014.2.28" xfId="6229"/>
    <cellStyle name="汇总 10 12 4" xfId="6230"/>
    <cellStyle name="差_晒场_永宁闽宁葡萄滴管工程（三期）概算核2014.10.12" xfId="6231"/>
    <cellStyle name="常规 44 2 2 2" xfId="6232"/>
    <cellStyle name="常规 39 2 2 2" xfId="6233"/>
    <cellStyle name="差_黄羊滩（116）预算定额（最终）2010.03.28_喊叫水概算汇总表【批复】" xfId="6234"/>
    <cellStyle name="差_黄羊滩（116）预算定额（最终）2010.03.28_贺兰县兰光村、金鑫村高效节水核2012.9.13_（10.17）庄立明2014年中央统筹资金永宁县第一排水沟、永清沟治理及泵站改造工程" xfId="6235"/>
    <cellStyle name="汇总 6 6" xfId="6236"/>
    <cellStyle name="好_同心人饮估算（修改方案8 6 2" xfId="6237"/>
    <cellStyle name="差_黄羊滩（116）预算定额（最终）2010.03.28_灵武2014高效节水工程概算核2014.6.27_孙家滩高效节水概算朱清核（加30万最终批复f）2015.1.8" xfId="6238"/>
    <cellStyle name="差_黄羊滩（116）预算定额（最终）2010.03.28_宁夏中宁县出口枸杞生产示范基地节水滴灌项目" xfId="6239"/>
    <cellStyle name="差_黄羊滩（116）预算定额（最终）2010.03.28_天元水泥厂工程概算表2014.4.21" xfId="6240"/>
    <cellStyle name="差_黄羊滩（116）预算定额（最终）2010.03.28_吴忠市金积造纸工业园区 速生林（余工）基地工程【2009)13号" xfId="6241"/>
    <cellStyle name="常规 34 2 3" xfId="6242"/>
    <cellStyle name="常规 29 2 3" xfId="6243"/>
    <cellStyle name="差_黄羊滩（116）预算定额（最终）2010.03.28_吴忠市孙家滩土地占补二期预算（马建涛2014.7.6终）" xfId="6244"/>
    <cellStyle name="汇总 9 4 2" xfId="6245"/>
    <cellStyle name="差_利通区二支渠工程概算（周工核定）20100914_2013年平罗小农水工程概算核2013.3.2_孙家滩高效节水概算朱清核（加30万最终批复f）2015.1.8" xfId="6246"/>
    <cellStyle name="差_黄羊滩（116）预算定额（最终）2010.03.28_小人饮工程工程量" xfId="6247"/>
    <cellStyle name="差_黄羊滩（116）预算定额（最终）2010.03.28_盐池2014年度高效节水灌溉概算核2014.6.27" xfId="6248"/>
    <cellStyle name="汇总 7 9" xfId="6249"/>
    <cellStyle name="差_黄羊滩（116）预算定额（最终）2010.03.28_永宁闽宁葡萄滴管工程（三期）概算核2014.10.12" xfId="6250"/>
    <cellStyle name="差_建筑物" xfId="6251"/>
    <cellStyle name="差_泾源县党史研究室主任汇总表" xfId="6252"/>
    <cellStyle name="差_菊花台节灌工程预算滴灌2010114" xfId="6253"/>
    <cellStyle name="差_菊花台节灌工程预算滴灌2010114_孙家滩高效节水概算朱清核（加30万最终批复f）2015.1.8" xfId="6254"/>
    <cellStyle name="差_利通区马波二渠及四支渠断面_孙家滩高效节水概算朱清核（加30万最终批复f）2015.1.8" xfId="6255"/>
    <cellStyle name="常规 32 4 2" xfId="6256"/>
    <cellStyle name="常规 27 4 2" xfId="6257"/>
    <cellStyle name="差_李庄饮水工程概算核2012.5.16" xfId="6258"/>
    <cellStyle name="注释 8 2 12" xfId="6259"/>
    <cellStyle name="强调文字颜色 3 2 3 2" xfId="6260"/>
    <cellStyle name="差_李庄饮水工程概算核2012.5.16_2015年小农水新增资金项目永宁县泵站翻建改造工程" xfId="6261"/>
    <cellStyle name="强调文字颜色 6 4 8" xfId="6262"/>
    <cellStyle name="常规 2 3 2 2 11" xfId="6263"/>
    <cellStyle name="强调文字颜色 3 6" xfId="6264"/>
    <cellStyle name="计算 3 5 2" xfId="6265"/>
    <cellStyle name="常规 2 13" xfId="6266"/>
    <cellStyle name="差_利水公司二标段报价" xfId="6267"/>
    <cellStyle name="差_利水公司二标段报价_（10.17）庄立明2014年中央统筹资金永宁县第一排水沟、永清沟治理及泵站改造工程" xfId="6268"/>
    <cellStyle name="差_利水公司二标段报价_2013年平罗小农水工程概算核2013.3.2_孙家滩高效节水概算朱清核（加30万最终批复f）2015.1.8" xfId="6269"/>
    <cellStyle name="差_利水公司二标段报价_2014年小农水工程高效片区概算核2014.6.5" xfId="6270"/>
    <cellStyle name="差_永宁县中干沟沟道砌护工程（一期工程）马玲2012.3.19 2" xfId="6271"/>
    <cellStyle name="好_20100227马莲渠乡左右岸合计（江淑萍）_3.21波浪渠现状及改造表_2013年平罗小农水工程概算核2013.3.2" xfId="6272"/>
    <cellStyle name="好_盐池2014年度高效节水灌溉概算核2014.6.27" xfId="6273"/>
    <cellStyle name="常规 2 8 5" xfId="6274"/>
    <cellStyle name="差_中石化效益费用计算1008_孙家滩高效节水概算朱清核（加30万最终批复f）2015.1.8" xfId="6275"/>
    <cellStyle name="输入 2 5" xfId="6276"/>
    <cellStyle name="差_利水公司二标段报价_吴忠市国家农业科技园区供水工程最终" xfId="6277"/>
    <cellStyle name="差_利通区2012年小农水重点县概算核2012.9.18" xfId="6278"/>
    <cellStyle name="差_利通区2012年小农水重点县概算核2012.9.18_2015年小农水新增资金项目永宁县泵站翻建改造工程" xfId="6279"/>
    <cellStyle name="常规 2 3 2 2 9 5" xfId="6280"/>
    <cellStyle name="差_利通区2012年小农水重点县概算核2012.9.18_孙家滩高效节水概算朱清核（加30万最终批复f）2015.1.8" xfId="6281"/>
    <cellStyle name="解释性文本 4 5 3" xfId="6282"/>
    <cellStyle name="输出 6 16" xfId="6283"/>
    <cellStyle name="差_利通区东塔寺乡白寺滩村优质葡萄高效节水灌溉工程概算_（10.17）庄立明2014年中央统筹资金永宁县第一排水沟、永清沟治理及泵站改造工程" xfId="6284"/>
    <cellStyle name="差_利通区东塔寺乡白寺滩村优质葡萄高效节水灌溉工程概算_2013年平罗小农水工程概算核2013.3.2" xfId="6285"/>
    <cellStyle name="常规 14 4" xfId="6286"/>
    <cellStyle name="差_利通区东塔寺乡白寺滩村优质葡萄高效节水灌溉工程概算_2015年小农水新增资金项目永宁县泵站翻建改造工程" xfId="6287"/>
    <cellStyle name="差_利通区东塔寺乡白寺滩村优质葡萄高效节水灌溉工程概算_利水公司二标段报价" xfId="6288"/>
    <cellStyle name="差_利通区东塔寺乡白寺滩村优质葡萄高效节水灌溉工程概算_利水公司二标段报价_（10.17）庄立明2014年中央统筹资金永宁县第一排水沟、永清沟治理及泵站改造工程" xfId="6289"/>
    <cellStyle name="差_利通区东塔寺乡白寺滩村优质葡萄高效节水灌溉工程概算_利水公司二标段报价_2013年平罗小农水工程概算核2013.3.2" xfId="6290"/>
    <cellStyle name="强调文字颜色 3 4 3 2" xfId="6291"/>
    <cellStyle name="好 4" xfId="6292"/>
    <cellStyle name="差_利通区东塔寺乡白寺滩村优质葡萄高效节水灌溉工程概算_孙家滩高效节水概算朱清核（加30万最终批复f）2015.1.8" xfId="6293"/>
    <cellStyle name="差_利通区东塔寺乡白寺滩村优质葡萄高效节水灌溉工程概算_吴忠市国家农业科技园区供水工程最终" xfId="6294"/>
    <cellStyle name="差_利通区二支渠工程概算（周工核定）20100914_2013年平罗小农水工程概算核2013.3.2" xfId="6295"/>
    <cellStyle name="好_201203281850 五里坡配套控制价_孙家滩高效节水概算朱清核（加30万最终批复f）2015.1.8" xfId="6296"/>
    <cellStyle name="常规 33 5" xfId="6297"/>
    <cellStyle name="常规 28 5" xfId="6298"/>
    <cellStyle name="差_利通区二支渠工程概算（周工核定）20100914_2015年小农水新增资金项目永宁县泵站翻建改造工程" xfId="6299"/>
    <cellStyle name="警告文本 4 2 2" xfId="6300"/>
    <cellStyle name="差_利通区二支渠工程概算（周工核定）20100914_利水公司二标段报价" xfId="6301"/>
    <cellStyle name="差_利通区二支渠工程概算（周工核定）20100914_利水公司二标段报价_（10.17）庄立明2014年中央统筹资金永宁县第一排水沟、永清沟治理及泵站改造工程" xfId="6302"/>
    <cellStyle name="差_利通区二支渠工程概算（周工核定）20100914_利水公司二标段报价_2013年平罗小农水工程概算核2013.3.2" xfId="6303"/>
    <cellStyle name="差_利通区二支渠工程概算（周工核定）20100914_利水公司二标段报价_2013年平罗小农水工程概算核2013.3.2_孙家滩高效节水概算朱清核（加30万最终批复f）2015.1.8" xfId="6304"/>
    <cellStyle name="强调文字颜色 6 8 8" xfId="6305"/>
    <cellStyle name="差_利通区二支渠工程概算（周工核定）20100914_利水公司二标段报价_2015年小农水新增资金项目永宁县泵站翻建改造工程" xfId="6306"/>
    <cellStyle name="差_利通区二支渠工程概算（周工核定）20100914_利水公司二标段报价_吴忠市国家农业科技园区供水工程最终" xfId="6307"/>
    <cellStyle name="差_中小河流单价_吴忠市国家农业科技园区供水工程最终" xfId="6308"/>
    <cellStyle name="好_2010年马莲渠灌域小型农田水利工程_（10.17）庄立明2014年中央统筹资金永宁县第一排水沟、永清沟治理及泵站改造工程" xfId="6309"/>
    <cellStyle name="差_利通区二支渠工程概算（周工核定）20100914_清水沟投标报价" xfId="6310"/>
    <cellStyle name="差_利通区二支渠工程概算（周工核定）20100914_清水沟投标报价_2013年平罗小农水工程概算核2013.3.2" xfId="6311"/>
    <cellStyle name="差_利通区二支渠工程概算（周工核定）20100914_三标段报价1" xfId="6312"/>
    <cellStyle name="好_利通区东塔寺乡白寺滩村优质葡萄高效节水灌溉工程概算_利水公司二标段报价_2013年平罗小农水工程概算核2013.3.2_孙家滩高效节水概算朱清核（加30万最终批复f）2015.1.8" xfId="6313"/>
    <cellStyle name="差_利通区二支渠工程概算（周工核定）20100914_三标段报价1_2014年小农水工程高效片区概算核2014.6.5" xfId="6314"/>
    <cellStyle name="差_利通区二支渠工程概算（周工核定）20100914_三标段报价1_孙家滩高效节水概算朱清核（加30万最终批复f）2015.1.8" xfId="6315"/>
    <cellStyle name="差_利通区二支渠工程概算（周工核定）20100914_兴水公司二支渠报价" xfId="6316"/>
    <cellStyle name="差_利通区二支渠工程概算（周工核定）20100914_兴水公司二支渠报价_（10.17）庄立明2014年中央统筹资金永宁县第一排水沟、永清沟治理及泵站改造工程" xfId="6317"/>
    <cellStyle name="常规 5 2 2 3" xfId="6318"/>
    <cellStyle name="常规 2 3 2 2 3 2_喊叫水概算汇总表【批复】" xfId="6319"/>
    <cellStyle name="差_利通区二支渠工程概算（周工核定）20100914_兴水公司二支渠报价_2013年平罗小农水工程概算核2013.3.2_孙家滩高效节水概算朱清核（加30万最终批复f）2015.1.8" xfId="6320"/>
    <cellStyle name="差_利通区马波二渠及四支渠断面_吴忠市国家农业科技园区供水工程最终" xfId="6321"/>
    <cellStyle name="好_2011年小农水概算5.4_利水公司二标段报价_2014年小农水工程高效片区概算核2014.6.5" xfId="6322"/>
    <cellStyle name="差_灵武泵站总预算表" xfId="6323"/>
    <cellStyle name="检查单元格 6 2 2" xfId="6324"/>
    <cellStyle name="差_宁夏农垦农业综合开发十二五规划3.15_Book1" xfId="6325"/>
    <cellStyle name="差_宁夏农垦农业综合开发十二五规划3.15_贺兰北庙9-8" xfId="6326"/>
    <cellStyle name="差_宁夏易捷枸杞庄园科技有限公司恩和枸杞示范基地滴灌项目2012.3.23（1f）_2013.10.11（最终）吴忠市金积造123纸工业园区速生林" xfId="6327"/>
    <cellStyle name="计算 8 12 3" xfId="6328"/>
    <cellStyle name="差_宁夏易捷枸杞庄园科技有限公司恩和枸杞示范基地滴灌项目2012.3.23（1f）_吴忠市孙家滩土地占补二期预算（马建涛2014.7.6终）" xfId="6329"/>
    <cellStyle name="差_农发仪器设备1" xfId="6330"/>
    <cellStyle name="差_农发仪器设备1_北庙灌水率及渠道流量计算9-6" xfId="6331"/>
    <cellStyle name="计算 5 9 3" xfId="6332"/>
    <cellStyle name="计算 2 2 2 3" xfId="6333"/>
    <cellStyle name="差_农发仪器设备1_灌水率及渠道流量计算" xfId="6334"/>
    <cellStyle name="好_吴忠市孙家滩项目2011.12.16（马玲）【2009】13号文概算标准_Book1" xfId="6335"/>
    <cellStyle name="差_农发仪器设备1_贺兰北庙9-8" xfId="6336"/>
    <cellStyle name="注释 6 10 4" xfId="6337"/>
    <cellStyle name="注释 4 7 4" xfId="6338"/>
    <cellStyle name="常规 32 4" xfId="6339"/>
    <cellStyle name="常规 27 4" xfId="6340"/>
    <cellStyle name="差_农垦局2011年政策性贷款土地项目计划投资明细表" xfId="6341"/>
    <cellStyle name="链接单元格 7 4 3" xfId="6342"/>
    <cellStyle name="差_批复黄羊滩（116）预算定额（最终）2010.9.3 4" xfId="6343"/>
    <cellStyle name="差_批复黄羊滩（116）预算定额（最终）2010.9.3 5" xfId="6344"/>
    <cellStyle name="汇总 11 5 3" xfId="6345"/>
    <cellStyle name="差_批复黄羊滩（116）预算定额（最终）2010.9.3_11.24盐池高效节水" xfId="6346"/>
    <cellStyle name="解释性文本 4 5" xfId="6347"/>
    <cellStyle name="差_批复黄羊滩（116）预算定额（最终）2010.9.3_第五批小农水重点县中宁县舟塔乡铁渠枸杞滴灌工程2014.4.9" xfId="6348"/>
    <cellStyle name="差_批复黄羊滩（116）预算定额（最终）2010.9.3_天元水泥厂工程概算表2014.4.21" xfId="6349"/>
    <cellStyle name="差_批复黄羊滩（116）预算定额（最终）2010.9.3_吴忠市孙家滩土地占补二期预算（马建涛2014.7.6终）" xfId="6350"/>
    <cellStyle name="差_批复黄羊滩（116）预算定额（最终）2010.9.3_小人饮工程工程量" xfId="6351"/>
    <cellStyle name="差_秦家沟水库工程可研估算审核2011.5.12核" xfId="6352"/>
    <cellStyle name="差_秦家沟水库工程可研估算审核2011.5.12核_永宁闽宁葡萄滴管工程（三期）概算核2014.10.12" xfId="6353"/>
    <cellStyle name="差_秦家沟水库工程可研估算审核2011.5.12核_原州区姚磨喷灌概算核2014.1.6" xfId="6354"/>
    <cellStyle name="计算 7 3 2" xfId="6355"/>
    <cellStyle name="差_秦家沟水库工程可研估算审核2011.5.12核_原州区姚磨喷灌概算核2014.1.6_孙家滩高效节水概算朱清核（加30万最终批复f）2015.1.8" xfId="6356"/>
    <cellStyle name="强调文字颜色 6 6 6" xfId="6357"/>
    <cellStyle name="差_青铜峡鸽子山概算核2014.6.12" xfId="6358"/>
    <cellStyle name="差_清水沟投标报价" xfId="6359"/>
    <cellStyle name="差_清水沟投标报价_（10.17）庄立明2014年中央统筹资金永宁县第一排水沟、永清沟治理及泵站改造工程" xfId="6360"/>
    <cellStyle name="好_农发仪器设备1_北庙灌水率及渠道流量计算9-6" xfId="6361"/>
    <cellStyle name="差_清水沟投标报价_2013年平罗小农水工程概算核2013.3.2_孙家滩高效节水概算朱清核（加30万最终批复f）2015.1.8" xfId="6362"/>
    <cellStyle name="差_清水沟投标报价_2015年小农水新增资金项目永宁县泵站翻建改造工程" xfId="6363"/>
    <cellStyle name="差_清水沟投标报价_孙家滩高效节水概算朱清核（加30万最终批复f）2015.1.8" xfId="6364"/>
    <cellStyle name="常规 49 3 2" xfId="6365"/>
    <cellStyle name="差_清水沟投标报价_吴忠市国家农业科技园区供水工程最终" xfId="6366"/>
    <cellStyle name="差_庆华水厂设计费监理费计算表" xfId="6367"/>
    <cellStyle name="差_庆华水厂设计费监理费计算表_（10.17）庄立明2014年中央统筹资金永宁县第一排水沟、永清沟治理及泵站改造工程" xfId="6368"/>
    <cellStyle name="差_庆华水厂设计费监理费计算表_2013年平罗小农水工程概算核2013.3.2_孙家滩高效节水概算朱清核（加30万最终批复f）2015.1.8" xfId="6369"/>
    <cellStyle name="好_管理汇总2" xfId="6370"/>
    <cellStyle name="差_庆华水厂设计费监理费计算表_2015年小农水新增资金项目永宁县泵站翻建改造工程" xfId="6371"/>
    <cellStyle name="计算 2 9" xfId="6372"/>
    <cellStyle name="注释 10 10" xfId="6373"/>
    <cellStyle name="差_庆华水厂设计费监理费计算表_吴忠市国家农业科技园区供水工程最终" xfId="6374"/>
    <cellStyle name="常规 3 10" xfId="6375"/>
    <cellStyle name="好_利通区二支渠工程概算（周工核定）20100914_2013年平罗小农水工程概算核2013.3.2_孙家滩高效节水概算朱清核（加30万最终批复f）2015.1.8" xfId="6376"/>
    <cellStyle name="差_三标段报价1" xfId="6377"/>
    <cellStyle name="强调文字颜色 3 2 2 4" xfId="6378"/>
    <cellStyle name="差_三标段报价1_2014年小农水工程高效片区概算核2014.6.5" xfId="6379"/>
    <cellStyle name="好_西吉县葫芦河治理工程概算表（116号）-核_反帝沟上段2012.12.25" xfId="6380"/>
    <cellStyle name="强调文字颜色 3 11 2" xfId="6381"/>
    <cellStyle name="差_三墩子节水灌溉工程预算" xfId="6382"/>
    <cellStyle name="差_三三支沟上段总概算" xfId="6383"/>
    <cellStyle name="汇总 8 7 3" xfId="6384"/>
    <cellStyle name="差_桑园沟新定额概算表(0713收)(审)_喊叫水概算汇总表【批复】" xfId="6385"/>
    <cellStyle name="差_桑园沟新定额概算表(0713收)(审)_小人饮工程工程量" xfId="6386"/>
    <cellStyle name="差_桑园沟新定额概算表(0713收)(审)_盐池2014年度高效节水灌溉概算核2014.6.27" xfId="6387"/>
    <cellStyle name="差_晒场_原州区姚磨喷灌概算核2014.1.6" xfId="6388"/>
    <cellStyle name="输出 8 11 4" xfId="6389"/>
    <cellStyle name="差_晒场_原州区姚磨喷灌概算核2014.1.6_孙家滩高效节水概算朱清核（加30万最终批复f）2015.1.8" xfId="6390"/>
    <cellStyle name="常规 24 3 2" xfId="6391"/>
    <cellStyle name="常规 19 3 2" xfId="6392"/>
    <cellStyle name="适中 9 4" xfId="6393"/>
    <cellStyle name="检查单元格 10 2" xfId="6394"/>
    <cellStyle name="差_石头河概算" xfId="6395"/>
    <cellStyle name="差_双龙渠概算表2012.9.17（改水洗砂） 2" xfId="6396"/>
    <cellStyle name="输出 2 12 2" xfId="6397"/>
    <cellStyle name="常规 4 3 3 2" xfId="6398"/>
    <cellStyle name="差_双龙渠概算表2012.9.17（改水洗砂） 4" xfId="6399"/>
    <cellStyle name="常规 5 5 2" xfId="6400"/>
    <cellStyle name="输出 5 6 4" xfId="6401"/>
    <cellStyle name="输出 2 12 3" xfId="6402"/>
    <cellStyle name="差_双龙渠概算表2012.9.17（改水洗砂） 5" xfId="6403"/>
    <cellStyle name="强调文字颜色 5 10 2" xfId="6404"/>
    <cellStyle name="常规 5 5 3" xfId="6405"/>
    <cellStyle name="差_台时、单价汇总_孙家滩高效节水概算朱清核（加30万最终批复f）2015.1.8" xfId="6406"/>
    <cellStyle name="检查单元格 2" xfId="6407"/>
    <cellStyle name="差_台时计算表_孙家滩高效节水概算朱清核（加30万最终批复f）2015.1.8" xfId="6408"/>
    <cellStyle name="差_太阳山自动化概算" xfId="6409"/>
    <cellStyle name="强调文字颜色 5 6" xfId="6410"/>
    <cellStyle name="计算 3 7 2" xfId="6411"/>
    <cellStyle name="差_太阳山自动化概算_永宁闽宁葡萄滴管工程（三期）概算核2014.10.12" xfId="6412"/>
    <cellStyle name="输入 5 13 2" xfId="6413"/>
    <cellStyle name="差_天宇奶牛概算（张伟峰）" xfId="6414"/>
    <cellStyle name="强调文字颜色 5 6 7" xfId="6415"/>
    <cellStyle name="差_同心人饮估算（修改方案8 2" xfId="6416"/>
    <cellStyle name="差_同心人饮估算（修改方案8 2 2" xfId="6417"/>
    <cellStyle name="差_同心人饮估算（修改方案8 3" xfId="6418"/>
    <cellStyle name="差_同心人饮估算（修改方案8 4 2" xfId="6419"/>
    <cellStyle name="差_同心人饮估算（修改方案8 6" xfId="6420"/>
    <cellStyle name="差_同心人饮估算（修改方案8 6 2" xfId="6421"/>
    <cellStyle name="好_泾源县党史研究室主任汇总表" xfId="6422"/>
    <cellStyle name="适中 12 3 2" xfId="6423"/>
    <cellStyle name="差_同心人饮估算（修改方案8 7" xfId="6424"/>
    <cellStyle name="差_同心人饮估算（修改方案8_贺兰县2万亩概算核2013.3.5" xfId="6425"/>
    <cellStyle name="差_吴忠城南防洪排涝工程附属工程预算" xfId="6426"/>
    <cellStyle name="输入 3 14 2" xfId="6427"/>
    <cellStyle name="差_吴忠市双吉沟概算核2012.12.6" xfId="6428"/>
    <cellStyle name="差_吴忠市孙家滩项目2011.12.16（马玲）【2009】13号文概算标准_2013.10.11（最终）吴忠市金积造123纸工业园区速生林" xfId="6429"/>
    <cellStyle name="常规 44 2 3 2" xfId="6430"/>
    <cellStyle name="差_吴忠市孙家滩项目2011.12.16（马玲）【2009】13号文概算标准_永宁闽宁葡萄滴管工程（三期）概算核2014.10.12" xfId="6431"/>
    <cellStyle name="差_吴忠市孙家滩项目2011.12.16-批复概算 2" xfId="6432"/>
    <cellStyle name="计算 10 14 4" xfId="6433"/>
    <cellStyle name="差_吴忠市孙家滩项目2011.12.16-批复概算_(陈少先8.6）高效节水灌溉工程" xfId="6434"/>
    <cellStyle name="差_吴忠市孙家滩项目2011.12.16-批复概算_Book1" xfId="6435"/>
    <cellStyle name="常规 114" xfId="6436"/>
    <cellStyle name="常规 109" xfId="6437"/>
    <cellStyle name="差_吴忠市孙家滩项目2011.12.16-批复概算_喊叫水概算汇总表【批复】" xfId="6438"/>
    <cellStyle name="差_吴忠市孙家滩项目2011.12.16-批复概算_盐池县高效节水概算" xfId="6439"/>
    <cellStyle name="适中 6 2 2" xfId="6440"/>
    <cellStyle name="差_吴忠市孙家滩优质苹果高效节水灌溉工程总概算表2012.10.21（马玲）-核" xfId="6441"/>
    <cellStyle name="汇总 4 13 4" xfId="6442"/>
    <cellStyle name="输出 8 11 3" xfId="6443"/>
    <cellStyle name="差_五里坡生态移民农业开发土壤改良及治沙工程控制价工程_孙家滩高效节水概算朱清核（加30万最终批复f）2015.1.8" xfId="6444"/>
    <cellStyle name="差_西吉县葫芦河治理工程概算表（116号）-核 2" xfId="6445"/>
    <cellStyle name="差_西吉县葫芦河治理工程概算表（116号）-核 4" xfId="6446"/>
    <cellStyle name="差_西吉县葫芦河治理工程概算表（116号）-核 5" xfId="6447"/>
    <cellStyle name="差_西吉县葫芦河治理工程概算表（116号）-核_2012.5.15修改 五里坡配套控制价_2014年小农水工程高效片区概算核2014.6.5" xfId="6448"/>
    <cellStyle name="差_西吉县葫芦河治理工程概算表（116号）-核_2013.10.11（最终）吴忠市金积造123纸工业园区速生林" xfId="6449"/>
    <cellStyle name="差_西吉县葫芦河治理工程概算表（116号）-核_2013.10.11（最终）吴忠市金积造123纸工业园区速生林_1" xfId="6450"/>
    <cellStyle name="差_西吉县葫芦河治理工程概算表（116号）-核_Sheet1" xfId="6451"/>
    <cellStyle name="差_西吉县葫芦河治理工程概算表（116号）-核_滨河连接线招标控制价" xfId="6452"/>
    <cellStyle name="输出 8 13 4" xfId="6453"/>
    <cellStyle name="常规 24 5 2" xfId="6454"/>
    <cellStyle name="常规 19 5 2" xfId="6455"/>
    <cellStyle name="常规 2 8_（200909061550利水Ⅰ标段报价）吴忠市金银滩镇土地治理工程" xfId="6456"/>
    <cellStyle name="差_西吉县葫芦河治理工程概算表（116号）-核_滨河连接线招标控制价_2014年小农水工程高效片区概算核2014.6.5" xfId="6457"/>
    <cellStyle name="差_西吉县葫芦河治理工程概算表（116号）-核_陈木闸硬化路破损恢复概算表2014.2.28" xfId="6458"/>
    <cellStyle name="常规 2 3 2 2 4 8" xfId="6459"/>
    <cellStyle name="强调文字颜色 3 4 2 3" xfId="6460"/>
    <cellStyle name="差_西吉县葫芦河治理工程概算表（116号）-核_反帝沟上段2012.12.25" xfId="6461"/>
    <cellStyle name="好_天宇奶牛概算（张伟峰） 3" xfId="6462"/>
    <cellStyle name="差_西吉县葫芦河治理工程概算表（116号）-核_贺兰县兰光村、金鑫村高效节水核2012.9.13_2015年小农水新增资金项目永宁县泵站翻建改造工程" xfId="6463"/>
    <cellStyle name="差_西吉县葫芦河治理工程概算表（116号）-核_贺兰县兰光村、金鑫村高效节水核2012.9.13_孙家滩高效节水概算朱清核（加30万最终批复f）2015.1.8" xfId="6464"/>
    <cellStyle name="差_西吉县葫芦河治理工程概算表（116号）-核_惠农渠永宁县李俊镇新老出水渠取水工程2013-05-14" xfId="6465"/>
    <cellStyle name="警告文本 10 4" xfId="6466"/>
    <cellStyle name="常规 2 3 2 2 7 2_喊叫水概算汇总表【批复】" xfId="6467"/>
    <cellStyle name="差_西吉县葫芦河治理工程概算表（116号）-核_灵武2014高效节水工程概算核2014.6.27" xfId="6468"/>
    <cellStyle name="输入 8 14" xfId="6469"/>
    <cellStyle name="差_西吉县葫芦河治理工程概算表（116号）-核_灵武2014高效节水工程概算核2014.6.27_孙家滩高效节水概算朱清核（加30万最终批复f）2015.1.8" xfId="6470"/>
    <cellStyle name="输入 9 13 4" xfId="6471"/>
    <cellStyle name="差_西吉县葫芦河治理工程概算表（116号）-核_宁夏中宁县出口枸杞生产示范基地节水滴灌项目" xfId="6472"/>
    <cellStyle name="注释 2 2 6 4" xfId="6473"/>
    <cellStyle name="好_丁家儿沟工程量表_2015年小农水新增资金项目永宁县泵站翻建改造工程" xfId="6474"/>
    <cellStyle name="好_单价_2013.10.11（最终）吴忠市金积造123纸工业园区速生林" xfId="6475"/>
    <cellStyle name="差_西吉县葫芦河治理工程概算表（116号）-核_天元水泥厂工程概算表2014.4.21" xfId="6476"/>
    <cellStyle name="差_西吉县葫芦河治理工程概算表（116号）-核_五里坡2014年度小农水概算核2014.6.8" xfId="6477"/>
    <cellStyle name="差_西吉县葫芦河治理工程概算表（116号）-核_小人饮工程工程量" xfId="6478"/>
    <cellStyle name="差_西吉县葫芦河治理工程概算表（116号）-核_永宁闽宁葡萄滴管工程（三期）概算核2014.10.12" xfId="6479"/>
    <cellStyle name="常规 42 2 2" xfId="6480"/>
    <cellStyle name="常规 37 2 2" xfId="6481"/>
    <cellStyle name="差_项目区田间工程统计表" xfId="6482"/>
    <cellStyle name="差_小洪沟（新定额）2010.7.10改估算改 2" xfId="6483"/>
    <cellStyle name="差_小洪沟（新定额）2010.7.10改估算改 2 2" xfId="6484"/>
    <cellStyle name="差_小洪沟（新定额）2010.7.10改估算改 3" xfId="6485"/>
    <cellStyle name="差_小洪沟（新定额）2010.7.10改估算改 3 2" xfId="6486"/>
    <cellStyle name="差_小洪沟（新定额）2010.7.10改估算改 4 2" xfId="6487"/>
    <cellStyle name="差_小洪沟（新定额）2010.7.10改估算改 5" xfId="6488"/>
    <cellStyle name="强调文字颜色 4 3 3 3" xfId="6489"/>
    <cellStyle name="差_小洪沟（新定额）2010.7.10改估算改 5 2" xfId="6490"/>
    <cellStyle name="好_Book1" xfId="6491"/>
    <cellStyle name="差_小洪沟（新定额）2010.7.10改估算改 6" xfId="6492"/>
    <cellStyle name="差_小洪沟（新定额）2010.7.10改估算改 6 2" xfId="6493"/>
    <cellStyle name="差_小洪沟（新定额）2010.7.10改估算改 7" xfId="6494"/>
    <cellStyle name="差_小洪沟（新定额）2010.7.10改估算改 9" xfId="6495"/>
    <cellStyle name="好_单价_灵武2014高效节水工程概算核2014.6.27_孙家滩高效节水概算朱清核（加30万最终批复f）2015.1.8" xfId="6496"/>
    <cellStyle name="差_小洪沟（新定额）2010.7.10改估算改_2013年度青铜峡小农水概算核2013.3.4" xfId="6497"/>
    <cellStyle name="差_小洪沟（新定额）2010.7.10改估算改_2013年平罗小农水工程概算核2013.3.2" xfId="6498"/>
    <cellStyle name="计算 6" xfId="6499"/>
    <cellStyle name="好_利通区马波二渠及四支渠断面" xfId="6500"/>
    <cellStyle name="差_小洪沟（新定额）2010.7.10改估算改_2014年小农水工程高效片区概算核2014.6.5" xfId="6501"/>
    <cellStyle name="差_小洪沟（新定额）2010.7.10改估算改_贺兰县以色列贷款项目建设内容估算表" xfId="6502"/>
    <cellStyle name="解释性文本 11 3" xfId="6503"/>
    <cellStyle name="差_小洪沟（新定额）2010.7.10改估算改_小人饮工程工程量" xfId="6504"/>
    <cellStyle name="强调文字颜色 1 8 4" xfId="6505"/>
    <cellStyle name="差_小洪沟（新定额）2010.7.10改估算改_原州区姚磨喷灌概算核2014.1.6_孙家滩高效节水概算朱清核（加30万最终批复f）2015.1.8" xfId="6506"/>
    <cellStyle name="差_小农水单价" xfId="6507"/>
    <cellStyle name="计算 4 8" xfId="6508"/>
    <cellStyle name="差_小农水单价_孙家滩高效节水概算朱清核（加30万最终批复f）2015.1.8" xfId="6509"/>
    <cellStyle name="强调文字颜色 1 4 6" xfId="6510"/>
    <cellStyle name="差_小人饮工程工程量" xfId="6511"/>
    <cellStyle name="强调文字颜色 2 7 2 2" xfId="6512"/>
    <cellStyle name="差_兴水公司二支渠报价_2013年平罗小农水工程概算核2013.3.2" xfId="6513"/>
    <cellStyle name="差_兴水公司二支渠报价_2013年平罗小农水工程概算核2013.3.2_孙家滩高效节水概算朱清核（加30万最终批复f）2015.1.8" xfId="6514"/>
    <cellStyle name="好_20100227马莲渠乡左右岸合计（江淑萍）_3.21波浪渠现状及改造表_2014年小农水工程高效片区概算核2014.6.5" xfId="6515"/>
    <cellStyle name="差_兴水公司二支渠报价_2014年小农水工程高效片区概算核2014.6.5" xfId="6516"/>
    <cellStyle name="差_兴水公司二支渠报价_2015年小农水新增资金项目永宁县泵站翻建改造工程" xfId="6517"/>
    <cellStyle name="注释 9 9 4" xfId="6518"/>
    <cellStyle name="注释 7 12 4" xfId="6519"/>
    <cellStyle name="强调文字颜色 5 4 2" xfId="6520"/>
    <cellStyle name="常规 3 4 2 3" xfId="6521"/>
    <cellStyle name="差_兴水公司二支渠报价_孙家滩高效节水概算朱清核（加30万最终批复f）2015.1.8" xfId="6522"/>
    <cellStyle name="计算 11 6 4" xfId="6523"/>
    <cellStyle name="差_兴水公司二支渠报价_吴忠市国家农业科技园区供水工程最终" xfId="6524"/>
    <cellStyle name="注释 4 12 3" xfId="6525"/>
    <cellStyle name="差_盐池2014年度高效节水灌溉概算核2014.6.27_孙家滩高效节水概算朱清核（加30万最终批复f）2015.1.8" xfId="6526"/>
    <cellStyle name="差_盐池县红山沟河道整治概算核2011.4.19" xfId="6527"/>
    <cellStyle name="计算 3 6 4" xfId="6528"/>
    <cellStyle name="输入 10" xfId="6529"/>
    <cellStyle name="好_20100227马莲渠乡左右岸合计（江淑萍）_3.21江淑萍新表" xfId="6530"/>
    <cellStyle name="差_盐池县红山沟河道整治工程110303 2" xfId="6531"/>
    <cellStyle name="强调文字颜色 4 8" xfId="6532"/>
    <cellStyle name="适中 5 4 2" xfId="6533"/>
    <cellStyle name="输入 11" xfId="6534"/>
    <cellStyle name="差_盐池县红山沟河道整治工程110303 3" xfId="6535"/>
    <cellStyle name="强调文字颜色 4 9" xfId="6536"/>
    <cellStyle name="差_盐池县麻黄山净水厂概算表2013.7.10" xfId="6537"/>
    <cellStyle name="注释 9 2 5 3" xfId="6538"/>
    <cellStyle name="警告文本 11 2 2" xfId="6539"/>
    <cellStyle name="输出 9 14 2" xfId="6540"/>
    <cellStyle name="输出 7 5 3" xfId="6541"/>
    <cellStyle name="差_盐池县入户改造工程预算及指标表（2012.10.10）" xfId="6542"/>
    <cellStyle name="汇总 13 4" xfId="6543"/>
    <cellStyle name="差_窑山人饮概算核2012.4.27" xfId="6544"/>
    <cellStyle name="差_以色列贷款预算" xfId="6545"/>
    <cellStyle name="差_中小河流-桑园沟治理工程预算-桑园沟2010.12.22核_宁夏小农水重点县项目取费标准参照表2012-10-21（审）_孙家滩高效节水概算朱清核（加30万最终批复f）2015.1.8" xfId="6546"/>
    <cellStyle name="差_以色列贷款预算_2015年小农水新增资金项目永宁县泵站翻建改造工程" xfId="6547"/>
    <cellStyle name="差_以色列贷款预算_贺兰县以色列贷款项目建设内容估算表" xfId="6548"/>
    <cellStyle name="常规 11 4" xfId="6549"/>
    <cellStyle name="差_以色列贷款预算_孙家滩高效节水概算朱清核（加30万最终批复f）2015.1.8" xfId="6550"/>
    <cellStyle name="常规 42 2 4" xfId="6551"/>
    <cellStyle name="常规 37 2 4" xfId="6552"/>
    <cellStyle name="差_以色列贷款预算_吴忠市国家农业科技园区供水工程最终" xfId="6553"/>
    <cellStyle name="差_永宁县胜利乡金沙葡萄滴灌项目116号文概算2012.11.21_盐池2014年度高效节水灌溉概算核2014.6.27" xfId="6554"/>
    <cellStyle name="常规 64 2" xfId="6555"/>
    <cellStyle name="常规 59 2" xfId="6556"/>
    <cellStyle name="好 5 4 2" xfId="6557"/>
    <cellStyle name="差_永宁县胜利乡金沙葡萄滴灌项目116号文概算2012.11.21_永宁闽宁葡萄滴管工程（三期）概算核2014.10.12" xfId="6558"/>
    <cellStyle name="差_永宁县西部水资源综合利用工程（银子湖）概算2012.12.13" xfId="6559"/>
    <cellStyle name="差_永宁县西部水资源综合利用工程（银子湖）概算2012.12.13 2" xfId="6560"/>
    <cellStyle name="差_永宁县西部水资源综合利用工程（银子湖）概算2012.12.13 3" xfId="6561"/>
    <cellStyle name="好_Sheet1" xfId="6562"/>
    <cellStyle name="注释 3 10 4" xfId="6563"/>
    <cellStyle name="差_永宁县中干沟沟道砌护工程（一期工程）马玲2012.3.19 3" xfId="6564"/>
    <cellStyle name="常规 50 4" xfId="6565"/>
    <cellStyle name="常规 45 4" xfId="6566"/>
    <cellStyle name="差_渝河下游沟道治理工程概算核2012.6.19_2015年小农水新增资金项目永宁县泵站翻建改造工程" xfId="6567"/>
    <cellStyle name="好_黄羊滩（116）预算定额（最终）2010.03.28_11.24盐池高效节水" xfId="6568"/>
    <cellStyle name="差_渝河下游沟道治理工程概算核2012.6.19_吴忠市国家农业科技园区供水工程最终" xfId="6569"/>
    <cellStyle name="差_原州区姚磨喷灌概算核2014.1.6" xfId="6570"/>
    <cellStyle name="输出 12 2" xfId="6571"/>
    <cellStyle name="差_中宁红柳沟概算20110530再核(常规)" xfId="6572"/>
    <cellStyle name="差_中宁县小农水投资概算核2014.6.21" xfId="6573"/>
    <cellStyle name="㼿㼿㼿㼿?" xfId="6574"/>
    <cellStyle name="适中 4" xfId="6575"/>
    <cellStyle name="差_中石化效益费用计算1008" xfId="6576"/>
    <cellStyle name="注释 5 7 2" xfId="6577"/>
    <cellStyle name="差_中卫市南山台泵站1 2" xfId="6578"/>
    <cellStyle name="常规 82 2" xfId="6579"/>
    <cellStyle name="常规 77 2" xfId="6580"/>
    <cellStyle name="强调文字颜色 5 11 5" xfId="6581"/>
    <cellStyle name="差_中小河流单价" xfId="6582"/>
    <cellStyle name="定额单位" xfId="6583"/>
    <cellStyle name="差_中小河流单价_2015年小农水新增资金项目永宁县泵站翻建改造工程" xfId="6584"/>
    <cellStyle name="差_中小河流单价_Book1" xfId="6585"/>
    <cellStyle name="警告文本 6 5 2" xfId="6586"/>
    <cellStyle name="差_中小河流单价_改(8.6)宁夏弘德慈善产业园区防洪工程" xfId="6587"/>
    <cellStyle name="差_中小河流单价_贺兰县兰光村、金鑫村高效节水核2012.9.13" xfId="6588"/>
    <cellStyle name="差_中小河流单价_贺兰县兰光村、金鑫村高效节水核2012.9.13_（10.17）庄立明2014年中央统筹资金永宁县第一排水沟、永清沟治理及泵站改造工程" xfId="6589"/>
    <cellStyle name="好_白芨滩大泉、临河红墩子农水处核出文版20140304" xfId="6590"/>
    <cellStyle name="差_中小河流单价_贺兰县兰光村、金鑫村高效节水核2012.9.13_2015年小农水新增资金项目永宁县泵站翻建改造工程" xfId="6591"/>
    <cellStyle name="常规 4 3 2 2 2" xfId="6592"/>
    <cellStyle name="差_中小河流单价_贺兰县兰光村、金鑫村高效节水核2012.9.13_孙家滩高效节水概算朱清核（加30万最终批复f）2015.1.8" xfId="6593"/>
    <cellStyle name="差_中小河流单价_贺兰县兰光村、金鑫村高效节水核2012.9.13_吴忠市国家农业科技园区供水工程最终" xfId="6594"/>
    <cellStyle name="差_中小河流单价_孙家滩高效节水概算朱清核（加30万最终批复f）2015.1.8" xfId="6595"/>
    <cellStyle name="好_吴忠市双吉沟概算核2012.12.6" xfId="6596"/>
    <cellStyle name="汇总 5 7 3" xfId="6597"/>
    <cellStyle name="差_中小河流-桑园沟治理工程预算-桑园沟2010.12.22核" xfId="6598"/>
    <cellStyle name="计算 3 4" xfId="6599"/>
    <cellStyle name="计算 9 14 3" xfId="6600"/>
    <cellStyle name="差_中小河流-桑园沟治理工程预算-桑园沟2010.12.22核_喊叫水概算汇总表【批复】" xfId="6601"/>
    <cellStyle name="差_中小河流-桑园沟治理工程预算-桑园沟2010.12.22核_贺兰县兰光村、金鑫村高效节水核2012.9.13_（10.17）庄立明2014年中央统筹资金永宁县第一排水沟、永清沟治理及泵站改造工程" xfId="6602"/>
    <cellStyle name="差_中小河流-桑园沟治理工程预算-桑园沟2010.12.22核_贺兰县兰光村、金鑫村高效节水核2012.9.13_2015年小农水新增资金项目永宁县泵站翻建改造工程" xfId="6603"/>
    <cellStyle name="常规 44 4" xfId="6604"/>
    <cellStyle name="常规 39 4" xfId="6605"/>
    <cellStyle name="差_中小河流-桑园沟治理工程预算-桑园沟2010.12.22核_贺兰县兰光村、金鑫村高效节水核2012.9.13_吴忠市国家农业科技园区供水工程最终" xfId="6606"/>
    <cellStyle name="差_中小河流-桑园沟治理工程预算-桑园沟2010.12.22核_建筑工程概算表" xfId="6607"/>
    <cellStyle name="差_中小河流-桑园沟治理工程预算-桑园沟2010.12.22核_宁夏小农水重点县项目取费标准参照表2012-10-21（审）" xfId="6608"/>
    <cellStyle name="输入 8 7 4" xfId="6609"/>
    <cellStyle name="常规 2 3 2 2 5 3_喊叫水概算汇总表【批复】" xfId="6610"/>
    <cellStyle name="差_中小河流-桑园沟治理工程预算-桑园沟2010.12.22核_其他费用" xfId="6611"/>
    <cellStyle name="计算 14 2" xfId="6612"/>
    <cellStyle name="注释 2 2 6 3" xfId="6613"/>
    <cellStyle name="计算 5 9 2" xfId="6614"/>
    <cellStyle name="计算 2 2 2 2" xfId="6615"/>
    <cellStyle name="差_中小河流-桑园沟治理工程预算-桑园沟2010.12.22核_永宁闽宁葡萄滴管工程（三期）概算核2014.10.12" xfId="6616"/>
    <cellStyle name="计算 6 5 2" xfId="6617"/>
    <cellStyle name="常规 10" xfId="6618"/>
    <cellStyle name="常规 10 2" xfId="6619"/>
    <cellStyle name="常规 10 2 2" xfId="6620"/>
    <cellStyle name="样式 1 4" xfId="6621"/>
    <cellStyle name="常规 10 2 2 2" xfId="6622"/>
    <cellStyle name="注释 7 15" xfId="6623"/>
    <cellStyle name="警告文本 2 6" xfId="6624"/>
    <cellStyle name="样式 1 5" xfId="6625"/>
    <cellStyle name="常规 10 2 2 3" xfId="6626"/>
    <cellStyle name="注释 7 16" xfId="6627"/>
    <cellStyle name="警告文本 2 7" xfId="6628"/>
    <cellStyle name="常规 10 2 2_20110920吴忠市利通区秦渠两侧绿化带整地项目控制价工程" xfId="6629"/>
    <cellStyle name="常规 10 2 3" xfId="6630"/>
    <cellStyle name="汇总 6 2" xfId="6631"/>
    <cellStyle name="常规 12_（ 2010年概算）利通区二支渠工程5.25" xfId="6632"/>
    <cellStyle name="常规 10 2 3 3" xfId="6633"/>
    <cellStyle name="汇总 6 2 3" xfId="6634"/>
    <cellStyle name="警告文本 3 7" xfId="6635"/>
    <cellStyle name="常规 10 2 3 4" xfId="6636"/>
    <cellStyle name="汇总 6 2 4" xfId="6637"/>
    <cellStyle name="警告文本 3 8" xfId="6638"/>
    <cellStyle name="常规 10 2 3 5" xfId="6639"/>
    <cellStyle name="常规 10 2 3_2010年马莲渠灌域小型农田水利工程" xfId="6640"/>
    <cellStyle name="常规 10 2 4" xfId="6641"/>
    <cellStyle name="汇总 6 3" xfId="6642"/>
    <cellStyle name="好_小农水单价_孙家滩高效节水概算朱清核（加30万最终批复f）2015.1.8" xfId="6643"/>
    <cellStyle name="常规 10 2 4_喊叫水概算汇总表【批复】" xfId="6644"/>
    <cellStyle name="输出 12 3 2" xfId="6645"/>
    <cellStyle name="常规 6 2 2 3" xfId="6646"/>
    <cellStyle name="常规 10 3" xfId="6647"/>
    <cellStyle name="常规 10 3_喊叫水概算汇总表【批复】" xfId="6648"/>
    <cellStyle name="链接单元格 4 5 2" xfId="6649"/>
    <cellStyle name="常规 10 4" xfId="6650"/>
    <cellStyle name="常规 10 4 3" xfId="6651"/>
    <cellStyle name="好_扁担沟扬水站统计表（改）_3.21波浪渠现状及改造表" xfId="6652"/>
    <cellStyle name="汇总 8 2" xfId="6653"/>
    <cellStyle name="常规 10 5" xfId="6654"/>
    <cellStyle name="汇总 3 3 2" xfId="6655"/>
    <cellStyle name="常规 4 5 2" xfId="6656"/>
    <cellStyle name="常规 100 2" xfId="6657"/>
    <cellStyle name="输出 4 6 4" xfId="6658"/>
    <cellStyle name="常规 7 4" xfId="6659"/>
    <cellStyle name="注释 11 5 2" xfId="6660"/>
    <cellStyle name="常规 4 2 3 2" xfId="6661"/>
    <cellStyle name="常规 100 3" xfId="6662"/>
    <cellStyle name="常规 7 5" xfId="6663"/>
    <cellStyle name="注释 11 5 3" xfId="6664"/>
    <cellStyle name="注释 11 6" xfId="6665"/>
    <cellStyle name="常规 4 2 4" xfId="6666"/>
    <cellStyle name="常规 4 6" xfId="6667"/>
    <cellStyle name="常规 101" xfId="6668"/>
    <cellStyle name="注释 11 2 4" xfId="6669"/>
    <cellStyle name="注释 11 7" xfId="6670"/>
    <cellStyle name="常规 4 2 5" xfId="6671"/>
    <cellStyle name="常规 4 7" xfId="6672"/>
    <cellStyle name="常规 102" xfId="6673"/>
    <cellStyle name="注释 11 8" xfId="6674"/>
    <cellStyle name="常规 4 2 6" xfId="6675"/>
    <cellStyle name="检查单元格 8 5 2" xfId="6676"/>
    <cellStyle name="常规 4 8" xfId="6677"/>
    <cellStyle name="常规 103" xfId="6678"/>
    <cellStyle name="常规 111" xfId="6679"/>
    <cellStyle name="常规 106" xfId="6680"/>
    <cellStyle name="解释性文本 7 6 3" xfId="6681"/>
    <cellStyle name="常规 112" xfId="6682"/>
    <cellStyle name="常规 107" xfId="6683"/>
    <cellStyle name="常规 113" xfId="6684"/>
    <cellStyle name="常规 108" xfId="6685"/>
    <cellStyle name="计算 6 5 3" xfId="6686"/>
    <cellStyle name="常规 11" xfId="6687"/>
    <cellStyle name="常规 11 2" xfId="6688"/>
    <cellStyle name="常规 11 2 2" xfId="6689"/>
    <cellStyle name="常规 11 2 2 2" xfId="6690"/>
    <cellStyle name="常规 11 2 2 3" xfId="6691"/>
    <cellStyle name="输入 6 3 4" xfId="6692"/>
    <cellStyle name="好_单价_吴忠市孙家滩土地占补二期预算（马建涛2014.7.6终）" xfId="6693"/>
    <cellStyle name="常规 11 2 2 4" xfId="6694"/>
    <cellStyle name="常规 11 2 3" xfId="6695"/>
    <cellStyle name="好_黄羊滩（116）预算定额（最终）2010.03.28" xfId="6696"/>
    <cellStyle name="常规 11 2 4" xfId="6697"/>
    <cellStyle name="常规 11 3" xfId="6698"/>
    <cellStyle name="常规 11 5" xfId="6699"/>
    <cellStyle name="汇总 3 4 2" xfId="6700"/>
    <cellStyle name="常规 11 7" xfId="6701"/>
    <cellStyle name="汇总 3 4 4" xfId="6702"/>
    <cellStyle name="常规 11_Book1" xfId="6703"/>
    <cellStyle name="注释 7 6 2" xfId="6704"/>
    <cellStyle name="好_Book1_1_灌水率及渠道流量计算" xfId="6705"/>
    <cellStyle name="常规 120" xfId="6706"/>
    <cellStyle name="常规 115" xfId="6707"/>
    <cellStyle name="好_双龙渠概算表2012.9.17（改水洗砂）" xfId="6708"/>
    <cellStyle name="计算 6 5 4" xfId="6709"/>
    <cellStyle name="常规 12" xfId="6710"/>
    <cellStyle name="好 4 2" xfId="6711"/>
    <cellStyle name="常规 12 2" xfId="6712"/>
    <cellStyle name="好 4 2 2" xfId="6713"/>
    <cellStyle name="好_双龙渠概算表2012.9.17（改水洗砂） 2" xfId="6714"/>
    <cellStyle name="注释 11 12" xfId="6715"/>
    <cellStyle name="常规 12 2 2" xfId="6716"/>
    <cellStyle name="常规 12 2 2 2" xfId="6717"/>
    <cellStyle name="常规 12 2 2 3" xfId="6718"/>
    <cellStyle name="注释 11 13" xfId="6719"/>
    <cellStyle name="常规 12 2 3" xfId="6720"/>
    <cellStyle name="常规 12 2 3 2" xfId="6721"/>
    <cellStyle name="常规 12 2_11.24盐池高效节水" xfId="6722"/>
    <cellStyle name="好 8 3" xfId="6723"/>
    <cellStyle name="常规 12 3" xfId="6724"/>
    <cellStyle name="好_双龙渠概算表2012.9.17（改水洗砂） 3" xfId="6725"/>
    <cellStyle name="常规 12 4" xfId="6726"/>
    <cellStyle name="好_双龙渠概算表2012.9.17（改水洗砂） 4" xfId="6727"/>
    <cellStyle name="常规 12 5" xfId="6728"/>
    <cellStyle name="好_双龙渠概算表2012.9.17（改水洗砂） 5" xfId="6729"/>
    <cellStyle name="汇总 3 5 2" xfId="6730"/>
    <cellStyle name="常规 12 7" xfId="6731"/>
    <cellStyle name="汇总 3 5 4" xfId="6732"/>
    <cellStyle name="常规 13" xfId="6733"/>
    <cellStyle name="适中 8 3 2" xfId="6734"/>
    <cellStyle name="好 4 3" xfId="6735"/>
    <cellStyle name="常规 13 2" xfId="6736"/>
    <cellStyle name="好 4 3 2" xfId="6737"/>
    <cellStyle name="常规 13 2 2" xfId="6738"/>
    <cellStyle name="常规 13 2 3" xfId="6739"/>
    <cellStyle name="常规 13 2 4" xfId="6740"/>
    <cellStyle name="常规 13 3" xfId="6741"/>
    <cellStyle name="常规 13 3 2" xfId="6742"/>
    <cellStyle name="常规 13 4" xfId="6743"/>
    <cellStyle name="常规 13 4 2" xfId="6744"/>
    <cellStyle name="常规 13 5" xfId="6745"/>
    <cellStyle name="汇总 3 6 2" xfId="6746"/>
    <cellStyle name="常规 13 5 2" xfId="6747"/>
    <cellStyle name="好_桑园沟新定额概算表(0713收)(审)_盐池2014年度高效节水灌溉概算核2014.6.27" xfId="6748"/>
    <cellStyle name="常规 13_（ 2010年概算）利通区二支渠工程5.25" xfId="6749"/>
    <cellStyle name="好_Book1_盐池2014年度高效节水灌溉概算核2014.6.27" xfId="6750"/>
    <cellStyle name="常规 14" xfId="6751"/>
    <cellStyle name="适中 8 3 3" xfId="6752"/>
    <cellStyle name="好 4 4" xfId="6753"/>
    <cellStyle name="常规 14 2" xfId="6754"/>
    <cellStyle name="好 4 4 2" xfId="6755"/>
    <cellStyle name="常规 14 2 2" xfId="6756"/>
    <cellStyle name="常规 14 2 2 2" xfId="6757"/>
    <cellStyle name="汇总 5 8" xfId="6758"/>
    <cellStyle name="常规 14 2 3" xfId="6759"/>
    <cellStyle name="常规 14 2 4" xfId="6760"/>
    <cellStyle name="常规 14 3" xfId="6761"/>
    <cellStyle name="好_PVC管材_原州区姚磨喷灌概算核2014.1.6_孙家滩高效节水概算朱清核（加30万最终批复f）2015.1.8" xfId="6762"/>
    <cellStyle name="常规 14 3 2" xfId="6763"/>
    <cellStyle name="常规 14 4 2" xfId="6764"/>
    <cellStyle name="常规 14 5" xfId="6765"/>
    <cellStyle name="好_Book1_1_盐池2014年度高效节水灌溉概算核2014.6.27" xfId="6766"/>
    <cellStyle name="汇总 3 7 2" xfId="6767"/>
    <cellStyle name="常规 14 5 2" xfId="6768"/>
    <cellStyle name="常规 14_Book1" xfId="6769"/>
    <cellStyle name="常规 20" xfId="6770"/>
    <cellStyle name="常规 15" xfId="6771"/>
    <cellStyle name="好 4 5" xfId="6772"/>
    <cellStyle name="好_中小河流单价_贺兰县兰光村、金鑫村高效节水核2012.9.13" xfId="6773"/>
    <cellStyle name="常规 20 2 2 2" xfId="6774"/>
    <cellStyle name="常规 15 2 2 2" xfId="6775"/>
    <cellStyle name="常规 20 2 4" xfId="6776"/>
    <cellStyle name="常规 15 2 4" xfId="6777"/>
    <cellStyle name="常规 20 3 2" xfId="6778"/>
    <cellStyle name="常规 15 3 2" xfId="6779"/>
    <cellStyle name="常规 20 4 2" xfId="6780"/>
    <cellStyle name="常规 15 4 2" xfId="6781"/>
    <cellStyle name="常规 20 5" xfId="6782"/>
    <cellStyle name="常规 15 5" xfId="6783"/>
    <cellStyle name="汇总 3 8 2" xfId="6784"/>
    <cellStyle name="常规 2 2 10" xfId="6785"/>
    <cellStyle name="常规 20 5 2" xfId="6786"/>
    <cellStyle name="常规 15 5 2" xfId="6787"/>
    <cellStyle name="常规 21" xfId="6788"/>
    <cellStyle name="常规 16" xfId="6789"/>
    <cellStyle name="注释 6 2 3 2" xfId="6790"/>
    <cellStyle name="好 4 6" xfId="6791"/>
    <cellStyle name="常规 21 2 4" xfId="6792"/>
    <cellStyle name="常规 16 2 4" xfId="6793"/>
    <cellStyle name="常规 16 2_喊叫水概算汇总表【批复】" xfId="6794"/>
    <cellStyle name="常规 21 3 2" xfId="6795"/>
    <cellStyle name="常规 16 3 2" xfId="6796"/>
    <cellStyle name="常规 21 4 2" xfId="6797"/>
    <cellStyle name="常规 16 4 2" xfId="6798"/>
    <cellStyle name="常规 21 5" xfId="6799"/>
    <cellStyle name="常规 16 5" xfId="6800"/>
    <cellStyle name="汇总 3 9 2" xfId="6801"/>
    <cellStyle name="常规 33 2 2 2" xfId="6802"/>
    <cellStyle name="常规 28 2 2 2" xfId="6803"/>
    <cellStyle name="常规 21 5 2" xfId="6804"/>
    <cellStyle name="常规 16 5 2" xfId="6805"/>
    <cellStyle name="常规 21 6" xfId="6806"/>
    <cellStyle name="常规 16 6" xfId="6807"/>
    <cellStyle name="汇总 3 9 3" xfId="6808"/>
    <cellStyle name="常规 16_2012.10.7利通区2012年小农水项目工程量清单" xfId="6809"/>
    <cellStyle name="强调文字颜色 5 4 4 2" xfId="6810"/>
    <cellStyle name="常规 22" xfId="6811"/>
    <cellStyle name="常规 17" xfId="6812"/>
    <cellStyle name="注释 6 2 3 3" xfId="6813"/>
    <cellStyle name="好 4 7" xfId="6814"/>
    <cellStyle name="常规 22 2" xfId="6815"/>
    <cellStyle name="常规 17 2" xfId="6816"/>
    <cellStyle name="注释 8 2 3 3" xfId="6817"/>
    <cellStyle name="常规 22 2 2" xfId="6818"/>
    <cellStyle name="常规 17 2 2" xfId="6819"/>
    <cellStyle name="常规 22 2 2 2" xfId="6820"/>
    <cellStyle name="常规 17 2 2 2" xfId="6821"/>
    <cellStyle name="计算 10 5" xfId="6822"/>
    <cellStyle name="强调文字颜色 3 3 2 2" xfId="6823"/>
    <cellStyle name="常规 17 2 2 3" xfId="6824"/>
    <cellStyle name="计算 10 6" xfId="6825"/>
    <cellStyle name="常规 22 2 3" xfId="6826"/>
    <cellStyle name="常规 17 2 3" xfId="6827"/>
    <cellStyle name="常规 17 2_（10.17）庄立明2014年中央统筹资金永宁县第一排水沟、永清沟治理及泵站改造工程" xfId="6828"/>
    <cellStyle name="常规 22 3" xfId="6829"/>
    <cellStyle name="常规 17 3" xfId="6830"/>
    <cellStyle name="注释 8 2 3 4" xfId="6831"/>
    <cellStyle name="常规 22 3 2" xfId="6832"/>
    <cellStyle name="常规 17 3 2" xfId="6833"/>
    <cellStyle name="常规 22 4" xfId="6834"/>
    <cellStyle name="常规 17 4" xfId="6835"/>
    <cellStyle name="常规 22 4 2" xfId="6836"/>
    <cellStyle name="常规 17 4 2" xfId="6837"/>
    <cellStyle name="注释 7 2 12" xfId="6838"/>
    <cellStyle name="好_永宁县胜利乡金沙葡萄滴灌项目116号文概算2012.11.21_永宁闽宁葡萄滴管工程（三期）概算核2014.10.12" xfId="6839"/>
    <cellStyle name="注释 4 2 4 2" xfId="6840"/>
    <cellStyle name="常规 22 5" xfId="6841"/>
    <cellStyle name="常规 17 5" xfId="6842"/>
    <cellStyle name="常规 22 5 2" xfId="6843"/>
    <cellStyle name="常规 17 5 2" xfId="6844"/>
    <cellStyle name="常规 22 6" xfId="6845"/>
    <cellStyle name="常规 17 6" xfId="6846"/>
    <cellStyle name="常规 17_2012.5.15修改 五里坡配套控制价" xfId="6847"/>
    <cellStyle name="常规 217" xfId="6848"/>
    <cellStyle name="常规 172" xfId="6849"/>
    <cellStyle name="强调文字颜色 1 10 4 3" xfId="6850"/>
    <cellStyle name="常规 231" xfId="6851"/>
    <cellStyle name="常规 226" xfId="6852"/>
    <cellStyle name="常规 181" xfId="6853"/>
    <cellStyle name="常规 176" xfId="6854"/>
    <cellStyle name="常规 233" xfId="6855"/>
    <cellStyle name="常规 228" xfId="6856"/>
    <cellStyle name="常规 183" xfId="6857"/>
    <cellStyle name="常规 178" xfId="6858"/>
    <cellStyle name="常规 234" xfId="6859"/>
    <cellStyle name="常规 229" xfId="6860"/>
    <cellStyle name="常规 184" xfId="6861"/>
    <cellStyle name="常规 179" xfId="6862"/>
    <cellStyle name="常规 23 2" xfId="6863"/>
    <cellStyle name="常规 18 2" xfId="6864"/>
    <cellStyle name="注释 8 2 4 3" xfId="6865"/>
    <cellStyle name="常规 23 2 2" xfId="6866"/>
    <cellStyle name="常规 18 2 2" xfId="6867"/>
    <cellStyle name="链接单元格 10 7" xfId="6868"/>
    <cellStyle name="常规 23 2 2 2" xfId="6869"/>
    <cellStyle name="常规 18 2 2 2" xfId="6870"/>
    <cellStyle name="常规 23 2 3" xfId="6871"/>
    <cellStyle name="常规 18 2 3" xfId="6872"/>
    <cellStyle name="常规 23 3" xfId="6873"/>
    <cellStyle name="常规 18 3" xfId="6874"/>
    <cellStyle name="注释 8 2 4 4" xfId="6875"/>
    <cellStyle name="常规 23 3 2" xfId="6876"/>
    <cellStyle name="常规 18 3 2" xfId="6877"/>
    <cellStyle name="常规 23 4" xfId="6878"/>
    <cellStyle name="常规 18 4" xfId="6879"/>
    <cellStyle name="注释 4 3 4" xfId="6880"/>
    <cellStyle name="好_永宁县胜利乡金沙葡萄滴灌项目116号文概算2012.11.21" xfId="6881"/>
    <cellStyle name="输出 4 13 4" xfId="6882"/>
    <cellStyle name="常规 23 4 2" xfId="6883"/>
    <cellStyle name="常规 18 4 2" xfId="6884"/>
    <cellStyle name="常规 23 5" xfId="6885"/>
    <cellStyle name="常规 18 5" xfId="6886"/>
    <cellStyle name="常规 23 5 2" xfId="6887"/>
    <cellStyle name="常规 18 5 2" xfId="6888"/>
    <cellStyle name="常规 23 6" xfId="6889"/>
    <cellStyle name="常规 18 6" xfId="6890"/>
    <cellStyle name="好_20100227马莲渠乡左右岸合计（江淑萍）_利通区马波二渠及四支渠断面_2014年小农水工程高效片区概算核2014.6.5" xfId="6891"/>
    <cellStyle name="常规 18_20110920吴忠市利通区秦渠两侧绿化带整地项目控制价工程" xfId="6892"/>
    <cellStyle name="强调文字颜色 5 11 2 3" xfId="6893"/>
    <cellStyle name="注释 7 2 11" xfId="6894"/>
    <cellStyle name="常规 2 3 2 2 12 5" xfId="6895"/>
    <cellStyle name="常规 236" xfId="6896"/>
    <cellStyle name="常规 191" xfId="6897"/>
    <cellStyle name="常规 186" xfId="6898"/>
    <cellStyle name="常规 6 2" xfId="6899"/>
    <cellStyle name="常规 237" xfId="6900"/>
    <cellStyle name="常规 192" xfId="6901"/>
    <cellStyle name="常规 187" xfId="6902"/>
    <cellStyle name="常规 6 3" xfId="6903"/>
    <cellStyle name="常规 238" xfId="6904"/>
    <cellStyle name="常规 193" xfId="6905"/>
    <cellStyle name="常规 188" xfId="6906"/>
    <cellStyle name="常规 24" xfId="6907"/>
    <cellStyle name="常规 19" xfId="6908"/>
    <cellStyle name="常规 24 2" xfId="6909"/>
    <cellStyle name="常规 19 2" xfId="6910"/>
    <cellStyle name="注释 8 2 5 3" xfId="6911"/>
    <cellStyle name="好_李庄饮水工程概算核2012.5.16_孙家滩高效节水概算朱清核（加30万最终批复f）2015.1.8" xfId="6912"/>
    <cellStyle name="常规 24 2 2" xfId="6913"/>
    <cellStyle name="常规 19 2 2" xfId="6914"/>
    <cellStyle name="汇总 13" xfId="6915"/>
    <cellStyle name="输出 8 10 4" xfId="6916"/>
    <cellStyle name="常规 24 2 2 2" xfId="6917"/>
    <cellStyle name="常规 19 2 2 2" xfId="6918"/>
    <cellStyle name="汇总 13 2" xfId="6919"/>
    <cellStyle name="常规 24 2 3" xfId="6920"/>
    <cellStyle name="常规 19 2 3" xfId="6921"/>
    <cellStyle name="汇总 14" xfId="6922"/>
    <cellStyle name="常规 24 4" xfId="6923"/>
    <cellStyle name="常规 19 4" xfId="6924"/>
    <cellStyle name="好_国土新定额 吴忠高闸（1） 2013.5.8" xfId="6925"/>
    <cellStyle name="常规 24 4 2" xfId="6926"/>
    <cellStyle name="常规 19 4 2" xfId="6927"/>
    <cellStyle name="常规 24 5" xfId="6928"/>
    <cellStyle name="常规 19 5" xfId="6929"/>
    <cellStyle name="常规 24 6" xfId="6930"/>
    <cellStyle name="常规 19 6" xfId="6931"/>
    <cellStyle name="好_吴忠市孙家滩项目2011.12.16-批复概算_喊叫水概算汇总表【批复】" xfId="6932"/>
    <cellStyle name="常规 19_Book1" xfId="6933"/>
    <cellStyle name="常规 240" xfId="6934"/>
    <cellStyle name="常规 235" xfId="6935"/>
    <cellStyle name="常规 190" xfId="6936"/>
    <cellStyle name="常规 6 7" xfId="6937"/>
    <cellStyle name="常规 252" xfId="6938"/>
    <cellStyle name="常规 247" xfId="6939"/>
    <cellStyle name="常规 197" xfId="6940"/>
    <cellStyle name="常规 6 8" xfId="6941"/>
    <cellStyle name="常规 253" xfId="6942"/>
    <cellStyle name="常规 248" xfId="6943"/>
    <cellStyle name="常规 198" xfId="6944"/>
    <cellStyle name="常规 2" xfId="6945"/>
    <cellStyle name="好 10" xfId="6946"/>
    <cellStyle name="强调文字颜色 3 3" xfId="6947"/>
    <cellStyle name="常规 2 10" xfId="6948"/>
    <cellStyle name="强调文字颜色 3 4" xfId="6949"/>
    <cellStyle name="常规 2 11" xfId="6950"/>
    <cellStyle name="强调文字颜色 3 7" xfId="6951"/>
    <cellStyle name="计算 3 5 3" xfId="6952"/>
    <cellStyle name="常规 2 14" xfId="6953"/>
    <cellStyle name="链接单元格 11 2 3" xfId="6954"/>
    <cellStyle name="常规 2 2 2 2 2" xfId="6955"/>
    <cellStyle name="警告文本 9 5 2" xfId="6956"/>
    <cellStyle name="常规 2 2 2 2 3" xfId="6957"/>
    <cellStyle name="输出 10 12 4" xfId="6958"/>
    <cellStyle name="好_宁夏易捷枸杞庄园科技有限公司恩和枸杞示范基地滴灌项目2012.3.23（1f）" xfId="6959"/>
    <cellStyle name="计算 8 7 2" xfId="6960"/>
    <cellStyle name="常规 2 2 2 3" xfId="6961"/>
    <cellStyle name="常规 2 2 2 3 2" xfId="6962"/>
    <cellStyle name="输入 4 10" xfId="6963"/>
    <cellStyle name="常规 2 2 3 2" xfId="6964"/>
    <cellStyle name="链接单元格 12 2 3" xfId="6965"/>
    <cellStyle name="输入 4 10 2" xfId="6966"/>
    <cellStyle name="常规 2 2 3 2 2" xfId="6967"/>
    <cellStyle name="输入 4 11" xfId="6968"/>
    <cellStyle name="计算 8 8 2" xfId="6969"/>
    <cellStyle name="常规 2 2 3 3" xfId="6970"/>
    <cellStyle name="输入 4 11 2" xfId="6971"/>
    <cellStyle name="常规 2 2 3 3 2" xfId="6972"/>
    <cellStyle name="输入 4 13" xfId="6973"/>
    <cellStyle name="计算 8 8 4" xfId="6974"/>
    <cellStyle name="常规 2 2 3 5" xfId="6975"/>
    <cellStyle name="常规 2 2 3_（ 2010年概算）利通区二支渠工程5.25" xfId="6976"/>
    <cellStyle name="常规 2 2 4" xfId="6977"/>
    <cellStyle name="常规 2 2 4 2 2" xfId="6978"/>
    <cellStyle name="强调文字颜色 1 3 7" xfId="6979"/>
    <cellStyle name="注释 7 2 4 2" xfId="6980"/>
    <cellStyle name="常规 2 2 4 2 3" xfId="6981"/>
    <cellStyle name="强调文字颜色 1 3 8" xfId="6982"/>
    <cellStyle name="计算 8 9 2" xfId="6983"/>
    <cellStyle name="常规 2 2 4 3" xfId="6984"/>
    <cellStyle name="常规 2 2 4_11.24盐池高效节水" xfId="6985"/>
    <cellStyle name="常规 2 2 5" xfId="6986"/>
    <cellStyle name="常规 2 2 5 2" xfId="6987"/>
    <cellStyle name="强调文字颜色 6 4 7" xfId="6988"/>
    <cellStyle name="常规 2 3 2 2 10" xfId="6989"/>
    <cellStyle name="常规 2 3 2 2 10_喊叫水概算汇总表【批复】" xfId="6990"/>
    <cellStyle name="常规 44" xfId="6991"/>
    <cellStyle name="常规 39" xfId="6992"/>
    <cellStyle name="强调文字颜色 2 8 5" xfId="6993"/>
    <cellStyle name="常规 2 3 2 2 11 2" xfId="6994"/>
    <cellStyle name="常规 2 3 2 2 11 2 2" xfId="6995"/>
    <cellStyle name="常规 2 3 2 2 11 2 3" xfId="6996"/>
    <cellStyle name="常规 2 3 2 2 11 3" xfId="6997"/>
    <cellStyle name="常规 2 3 2 2 11 3 2" xfId="6998"/>
    <cellStyle name="常规 2 3 2 2 11 3_喊叫水概算汇总表【批复】" xfId="6999"/>
    <cellStyle name="汇总 9 10" xfId="7000"/>
    <cellStyle name="链接单元格 2 7" xfId="7001"/>
    <cellStyle name="常规 2 3 2 2 11 4" xfId="7002"/>
    <cellStyle name="常规 2 3 2 2 11 5" xfId="7003"/>
    <cellStyle name="常规 2 3 2 2 12 2" xfId="7004"/>
    <cellStyle name="常规 2 3 2 2 12 2 2" xfId="7005"/>
    <cellStyle name="常规 2 3 2 2 12 2_喊叫水概算汇总表【批复】" xfId="7006"/>
    <cellStyle name="汇总 5 2 3" xfId="7007"/>
    <cellStyle name="常规 2 3 2 2 12 3 2" xfId="7008"/>
    <cellStyle name="常规 2 3 2 2 12_20110920吴忠市利通区秦渠两侧绿化带整地项目控制价工程" xfId="7009"/>
    <cellStyle name="常规 2 3 2 2 13" xfId="7010"/>
    <cellStyle name="强调文字颜色 3 12 2" xfId="7011"/>
    <cellStyle name="常规 2 3 2 2 13 2" xfId="7012"/>
    <cellStyle name="强调文字颜色 3 12 2 2" xfId="7013"/>
    <cellStyle name="常规 2 3 2 2 13 3" xfId="7014"/>
    <cellStyle name="强调文字颜色 3 12 2 3" xfId="7015"/>
    <cellStyle name="常规 2 3 2 2 14" xfId="7016"/>
    <cellStyle name="强调文字颜色 3 12 3" xfId="7017"/>
    <cellStyle name="常规 2 3 2 2 14 2" xfId="7018"/>
    <cellStyle name="常规 2 3 2 2 14 3" xfId="7019"/>
    <cellStyle name="常规 2 3 2 2 16" xfId="7020"/>
    <cellStyle name="常规 2 3 2 2 16 2" xfId="7021"/>
    <cellStyle name="常规 2 3 2 2 16_喊叫水概算汇总表【批复】" xfId="7022"/>
    <cellStyle name="汇总 4" xfId="7023"/>
    <cellStyle name="常规 2 3 2 2 2 3" xfId="7024"/>
    <cellStyle name="常规 2 3 2 2 2 4 4" xfId="7025"/>
    <cellStyle name="常规 2 3 2 2 2 4_喊叫水概算汇总表【批复】" xfId="7026"/>
    <cellStyle name="解释性文本 5 3 2" xfId="7027"/>
    <cellStyle name="计算 3 12 3" xfId="7028"/>
    <cellStyle name="常规 2 3 2 2 2 5" xfId="7029"/>
    <cellStyle name="常规 2 3 2 2 2 6" xfId="7030"/>
    <cellStyle name="常规 2 3 2 2 2 7" xfId="7031"/>
    <cellStyle name="好_3.21江淑萍新表_吴忠市国家农业科技园区供水工程最终" xfId="7032"/>
    <cellStyle name="强调文字颜色 5 8" xfId="7033"/>
    <cellStyle name="计算 3 7 4" xfId="7034"/>
    <cellStyle name="常规 2 3 2 2 2 9 2" xfId="7035"/>
    <cellStyle name="常规 2 3 2 2 2_2010.11.05水利工程单价定额表" xfId="7036"/>
    <cellStyle name="计算 7 11 3" xfId="7037"/>
    <cellStyle name="好_农发仪器设备1" xfId="7038"/>
    <cellStyle name="常规 2 3 2 2 3 10" xfId="7039"/>
    <cellStyle name="汇总 10 2" xfId="7040"/>
    <cellStyle name="常规 2 3 2 2 3 10 2" xfId="7041"/>
    <cellStyle name="汇总 10 2 2" xfId="7042"/>
    <cellStyle name="强调文字颜色 4 7 7" xfId="7043"/>
    <cellStyle name="常规 2 3 2 2 3 10_喊叫水概算汇总表【批复】" xfId="7044"/>
    <cellStyle name="常规 2 3 2 2 3 12" xfId="7045"/>
    <cellStyle name="汇总 10 4" xfId="7046"/>
    <cellStyle name="常规 2 3 2 2 3 13" xfId="7047"/>
    <cellStyle name="汇总 10 5" xfId="7048"/>
    <cellStyle name="常规 2 3 2 2 3 15" xfId="7049"/>
    <cellStyle name="汇总 10 7" xfId="7050"/>
    <cellStyle name="常规 50 2 3" xfId="7051"/>
    <cellStyle name="常规 2 3 2 2 3 2 2" xfId="7052"/>
    <cellStyle name="常规 2 3 2 2 3 3" xfId="7053"/>
    <cellStyle name="常规 2 3 2 2 3 3 2" xfId="7054"/>
    <cellStyle name="常规 2 3 2 2 3 3_喊叫水概算汇总表【批复】" xfId="7055"/>
    <cellStyle name="汇总 10 12" xfId="7056"/>
    <cellStyle name="计算 4 2 4" xfId="7057"/>
    <cellStyle name="常规 2 3 2 2 3 4 2" xfId="7058"/>
    <cellStyle name="常规 2 3 2 2 3 4 3" xfId="7059"/>
    <cellStyle name="汇总 10 13" xfId="7060"/>
    <cellStyle name="常规 2 3 2 2 3 4_喊叫水概算汇总表【批复】" xfId="7061"/>
    <cellStyle name="常规 44 4 2" xfId="7062"/>
    <cellStyle name="常规 39 4 2" xfId="7063"/>
    <cellStyle name="常规 2 3 2 2 3 5" xfId="7064"/>
    <cellStyle name="常规 2 3 2 2 3 7" xfId="7065"/>
    <cellStyle name="常规 3 2 2 2 2" xfId="7066"/>
    <cellStyle name="常规 2 3 2 2 3 8" xfId="7067"/>
    <cellStyle name="常规 3 2 2 2 3" xfId="7068"/>
    <cellStyle name="常规 42 2 2 2" xfId="7069"/>
    <cellStyle name="常规 37 2 2 2" xfId="7070"/>
    <cellStyle name="常规 2 3 2 2 3 9" xfId="7071"/>
    <cellStyle name="常规 3 2 2 2 4" xfId="7072"/>
    <cellStyle name="常规 2 3 2 2 4 10" xfId="7073"/>
    <cellStyle name="注释 10 10 4" xfId="7074"/>
    <cellStyle name="常规 2 3 2 2 4 3" xfId="7075"/>
    <cellStyle name="强调文字颜色 2 11 5" xfId="7076"/>
    <cellStyle name="常规 2 3 2 2 4 3 2" xfId="7077"/>
    <cellStyle name="常规 2 3 2 2 4 3 3" xfId="7078"/>
    <cellStyle name="常规 2 3 2 2 4 3_喊叫水概算汇总表【批复】" xfId="7079"/>
    <cellStyle name="常规 2 3 2 2 4 5_喊叫水概算汇总表【批复】" xfId="7080"/>
    <cellStyle name="强调文字颜色 6 2 2 5" xfId="7081"/>
    <cellStyle name="常规 2 3 2 2 4 6" xfId="7082"/>
    <cellStyle name="常规 2 3 2 2 4 7" xfId="7083"/>
    <cellStyle name="强调文字颜色 3 4 2 2" xfId="7084"/>
    <cellStyle name="常规 3 2 2 3 2" xfId="7085"/>
    <cellStyle name="计算 5 6 4" xfId="7086"/>
    <cellStyle name="常规 2 3 2 2 4 8 2" xfId="7087"/>
    <cellStyle name="好_三标段报价1_2014年小农水工程高效片区概算核2014.6.5" xfId="7088"/>
    <cellStyle name="适中 6 4 2" xfId="7089"/>
    <cellStyle name="常规 2 3 2 2 4 8_喊叫水概算汇总表【批复】" xfId="7090"/>
    <cellStyle name="常规 2 3 2 2 4 9" xfId="7091"/>
    <cellStyle name="常规 2 3 2 2 4_（ 2010年概算）利通区二支渠工程5.25" xfId="7092"/>
    <cellStyle name="强调文字颜色 2 6 2" xfId="7093"/>
    <cellStyle name="注释 10 11 4" xfId="7094"/>
    <cellStyle name="常规 2 3 2 2 5 3" xfId="7095"/>
    <cellStyle name="常规 2 3 2 2 5 3 2" xfId="7096"/>
    <cellStyle name="常规 2 3 2 2 5 4" xfId="7097"/>
    <cellStyle name="常规 2 3 2 2 6 2 2" xfId="7098"/>
    <cellStyle name="常规 2 3 2 2 6 2_喊叫水概算汇总表【批复】" xfId="7099"/>
    <cellStyle name="常规 2 3 2 2 6_2（ 2010年概算）利通区二支渠工程6.1" xfId="7100"/>
    <cellStyle name="常规 2 3 2 2 7 2 2" xfId="7101"/>
    <cellStyle name="常规 2 3 2 2 7 5" xfId="7102"/>
    <cellStyle name="解释性文本 10 7" xfId="7103"/>
    <cellStyle name="输入 3 13" xfId="7104"/>
    <cellStyle name="计算 8 3 4" xfId="7105"/>
    <cellStyle name="常规 2 3 2 2 7 5 2" xfId="7106"/>
    <cellStyle name="强调文字颜色 1 3 2" xfId="7107"/>
    <cellStyle name="常规 2 3 2 2 7 5_喊叫水概算汇总表【批复】" xfId="7108"/>
    <cellStyle name="常规 2 3 2 2 7 6" xfId="7109"/>
    <cellStyle name="常规 2 3 2 2 7 7" xfId="7110"/>
    <cellStyle name="强调文字颜色 3 4 5 2" xfId="7111"/>
    <cellStyle name="常规 2 3 2 2 7_20110920吴忠市利通区秦渠两侧绿化带整地项目控制价工程" xfId="7112"/>
    <cellStyle name="常规 2 3 2 2 8 3" xfId="7113"/>
    <cellStyle name="常规 2 3 2 2 9 3" xfId="7114"/>
    <cellStyle name="强调文字颜色 3 11 5" xfId="7115"/>
    <cellStyle name="常规 2 3 2 2 9 3 2" xfId="7116"/>
    <cellStyle name="常规 2 3 2 2 9 3 3" xfId="7117"/>
    <cellStyle name="常规 2 3 2 2 9 3_喊叫水概算汇总表【批复】" xfId="7118"/>
    <cellStyle name="常规 2 3 2 2 9 5 2" xfId="7119"/>
    <cellStyle name="常规 2 3 2 2 9 6" xfId="7120"/>
    <cellStyle name="好_黄土梁灌区_灵武2014高效节水工程概算核2014.6.27" xfId="7121"/>
    <cellStyle name="常规 2 3 2 2 9_20110920吴忠市利通区秦渠两侧绿化带整地项目控制价工程" xfId="7122"/>
    <cellStyle name="好_黄土梁灌区_贺兰县兰光村、金鑫村高效节水核2012.9.13_2015年小农水新增资金项目永宁县泵站翻建改造工程" xfId="7123"/>
    <cellStyle name="常规 2 3 2 2_11.24盐池高效节水" xfId="7124"/>
    <cellStyle name="计算 9 7 2" xfId="7125"/>
    <cellStyle name="常规 2 3 2 3" xfId="7126"/>
    <cellStyle name="解释性文本 3 8" xfId="7127"/>
    <cellStyle name="常规 2 3 2 4_喊叫水概算汇总表【批复】" xfId="7128"/>
    <cellStyle name="计算 9 7 4" xfId="7129"/>
    <cellStyle name="常规 2 3 2 5" xfId="7130"/>
    <cellStyle name="常规 2 3 2 6" xfId="7131"/>
    <cellStyle name="检查单元格 12 3 2" xfId="7132"/>
    <cellStyle name="常规 2 3 2 7" xfId="7133"/>
    <cellStyle name="检查单元格 12 3 3" xfId="7134"/>
    <cellStyle name="强调文字颜色 2 4 6" xfId="7135"/>
    <cellStyle name="常规 2 3 2_（ 2010年概算）利通区二支渠工程5.25" xfId="7136"/>
    <cellStyle name="输入 9 10" xfId="7137"/>
    <cellStyle name="常规 2 3 3 2" xfId="7138"/>
    <cellStyle name="解释性文本 4 7" xfId="7139"/>
    <cellStyle name="常规 2 3 5" xfId="7140"/>
    <cellStyle name="常规 2 4 2 2" xfId="7141"/>
    <cellStyle name="常规 2 4 3" xfId="7142"/>
    <cellStyle name="常规 2 4 3 2" xfId="7143"/>
    <cellStyle name="常规 2 4 5" xfId="7144"/>
    <cellStyle name="常规 2 5 2" xfId="7145"/>
    <cellStyle name="输出 2 6 4" xfId="7146"/>
    <cellStyle name="好 10 5 2" xfId="7147"/>
    <cellStyle name="常规 2 5 2 2" xfId="7148"/>
    <cellStyle name="检查单元格 6" xfId="7149"/>
    <cellStyle name="常规 2 5 2 3" xfId="7150"/>
    <cellStyle name="检查单元格 7" xfId="7151"/>
    <cellStyle name="常规 2 5 3" xfId="7152"/>
    <cellStyle name="常规 2 5 4" xfId="7153"/>
    <cellStyle name="计算 11 10" xfId="7154"/>
    <cellStyle name="常规 2 5 5" xfId="7155"/>
    <cellStyle name="计算 11 11" xfId="7156"/>
    <cellStyle name="常规 2 5_（ 2010年概算）利通区二支渠工程5.25" xfId="7157"/>
    <cellStyle name="常规 2 6" xfId="7158"/>
    <cellStyle name="好 10 6" xfId="7159"/>
    <cellStyle name="常规 2 6 2" xfId="7160"/>
    <cellStyle name="输出 2 7 4" xfId="7161"/>
    <cellStyle name="好 10 6 2" xfId="7162"/>
    <cellStyle name="常规 2 6 3" xfId="7163"/>
    <cellStyle name="好_23-宁夏_三标段报价1" xfId="7164"/>
    <cellStyle name="常规 2 7" xfId="7165"/>
    <cellStyle name="好 10 7" xfId="7166"/>
    <cellStyle name="常规 2 7 2" xfId="7167"/>
    <cellStyle name="输出 2 8 4" xfId="7168"/>
    <cellStyle name="常规 2 7 3" xfId="7169"/>
    <cellStyle name="检查单元格 8 3 2" xfId="7170"/>
    <cellStyle name="常规 2 8" xfId="7171"/>
    <cellStyle name="输入 2" xfId="7172"/>
    <cellStyle name="常规 2 8 2" xfId="7173"/>
    <cellStyle name="输出 2 9 4" xfId="7174"/>
    <cellStyle name="输入 2 2" xfId="7175"/>
    <cellStyle name="常规 2 8 2 2" xfId="7176"/>
    <cellStyle name="输入 2 2 2" xfId="7177"/>
    <cellStyle name="常规 2 8 2 2 2" xfId="7178"/>
    <cellStyle name="输入 2 2 2 2" xfId="7179"/>
    <cellStyle name="好_复件 4月15日2010年马莲渠灌域小型农田水利工程概算11_2014年小农水工程高效片区概算核2014.6.5" xfId="7180"/>
    <cellStyle name="常规 2 8 2 2 3" xfId="7181"/>
    <cellStyle name="输入 2 2 2 3" xfId="7182"/>
    <cellStyle name="常规 2 8 2 3" xfId="7183"/>
    <cellStyle name="输入 2 2 3" xfId="7184"/>
    <cellStyle name="常规 2 8 3" xfId="7185"/>
    <cellStyle name="输入 2 3" xfId="7186"/>
    <cellStyle name="常规 2 8 4" xfId="7187"/>
    <cellStyle name="输入 2 4" xfId="7188"/>
    <cellStyle name="常规 2 8 4_20110920吴忠市利通区秦渠两侧绿化带整地项目控制价工程" xfId="7189"/>
    <cellStyle name="常规 2 9 2" xfId="7190"/>
    <cellStyle name="输入 3 2" xfId="7191"/>
    <cellStyle name="常规 2 9 3" xfId="7192"/>
    <cellStyle name="输入 3 3" xfId="7193"/>
    <cellStyle name="常规 20_吴忠市孙家滩优质苹果高效节水灌溉工程总概算表2012.10.21（马玲）-核" xfId="7194"/>
    <cellStyle name="常规 211" xfId="7195"/>
    <cellStyle name="常规 206" xfId="7196"/>
    <cellStyle name="常规 212" xfId="7197"/>
    <cellStyle name="常规 207" xfId="7198"/>
    <cellStyle name="常规 208" xfId="7199"/>
    <cellStyle name="常规 214" xfId="7200"/>
    <cellStyle name="常规 209" xfId="7201"/>
    <cellStyle name="常规 21_吴忠市孙家滩优质苹果高效节水灌溉工程总概算表2012.10.21（马玲）-核" xfId="7202"/>
    <cellStyle name="常规 220" xfId="7203"/>
    <cellStyle name="常规 215" xfId="7204"/>
    <cellStyle name="常规 221" xfId="7205"/>
    <cellStyle name="常规 216" xfId="7206"/>
    <cellStyle name="强调文字颜色 1 10 4 2" xfId="7207"/>
    <cellStyle name="常规 30 2" xfId="7208"/>
    <cellStyle name="常规 25 2" xfId="7209"/>
    <cellStyle name="注释 8 2 6 3" xfId="7210"/>
    <cellStyle name="常规 30 2 2" xfId="7211"/>
    <cellStyle name="常规 25 2 2" xfId="7212"/>
    <cellStyle name="常规 30 2 2 2" xfId="7213"/>
    <cellStyle name="常规 25 2 2 2" xfId="7214"/>
    <cellStyle name="常规 30 2 3" xfId="7215"/>
    <cellStyle name="常规 25 2 3" xfId="7216"/>
    <cellStyle name="常规 30 3 2" xfId="7217"/>
    <cellStyle name="常规 25 3 2" xfId="7218"/>
    <cellStyle name="常规 30 4" xfId="7219"/>
    <cellStyle name="常规 25 4" xfId="7220"/>
    <cellStyle name="好_PVC管材_原州区姚磨喷灌概算核2014.1.6" xfId="7221"/>
    <cellStyle name="常规 30 5" xfId="7222"/>
    <cellStyle name="常规 25 5" xfId="7223"/>
    <cellStyle name="常规 3 2 10" xfId="7224"/>
    <cellStyle name="常规 30 5 2" xfId="7225"/>
    <cellStyle name="常规 25 5 2" xfId="7226"/>
    <cellStyle name="注释 10 2 10" xfId="7227"/>
    <cellStyle name="常规 30 6" xfId="7228"/>
    <cellStyle name="常规 25 6" xfId="7229"/>
    <cellStyle name="常规 261" xfId="7230"/>
    <cellStyle name="常规 256" xfId="7231"/>
    <cellStyle name="常规 262" xfId="7232"/>
    <cellStyle name="常规 257" xfId="7233"/>
    <cellStyle name="注释 6 4 2" xfId="7234"/>
    <cellStyle name="好_批复黄羊滩（116）预算定额（最终）2010.9.3_原州区姚磨喷灌概算核2014.1.6_孙家滩高效节水概算朱清核（加30万最终批复f）2015.1.8" xfId="7235"/>
    <cellStyle name="常规 263" xfId="7236"/>
    <cellStyle name="常规 258" xfId="7237"/>
    <cellStyle name="常规 264" xfId="7238"/>
    <cellStyle name="常规 259" xfId="7239"/>
    <cellStyle name="好_黄羊滩（116）预算定额（最终）2010.03.28_永宁闽宁葡萄滴管工程（三期）概算核2014.10.12" xfId="7240"/>
    <cellStyle name="常规 31" xfId="7241"/>
    <cellStyle name="常规 26" xfId="7242"/>
    <cellStyle name="常规 31 2" xfId="7243"/>
    <cellStyle name="常规 26 2" xfId="7244"/>
    <cellStyle name="注释 8 2 7 3" xfId="7245"/>
    <cellStyle name="常规 31 2 2" xfId="7246"/>
    <cellStyle name="常规 26 2 2" xfId="7247"/>
    <cellStyle name="好_贺兰北庙9-8" xfId="7248"/>
    <cellStyle name="常规 31 2 3" xfId="7249"/>
    <cellStyle name="常规 26 2 3" xfId="7250"/>
    <cellStyle name="常规 31 3 2" xfId="7251"/>
    <cellStyle name="常规 26 3 2" xfId="7252"/>
    <cellStyle name="常规 31 4" xfId="7253"/>
    <cellStyle name="常规 26 4" xfId="7254"/>
    <cellStyle name="常规 31 4 2" xfId="7255"/>
    <cellStyle name="常规 26 4 2" xfId="7256"/>
    <cellStyle name="常规 31 5" xfId="7257"/>
    <cellStyle name="常规 26 5" xfId="7258"/>
    <cellStyle name="常规 265" xfId="7259"/>
    <cellStyle name="好_利通区东塔寺乡白寺滩村优质葡萄高效节水灌溉工程概算_利水公司二标段报价_（10.17）庄立明2014年中央统筹资金永宁县第一排水沟、永清沟治理及泵站改造工程" xfId="7260"/>
    <cellStyle name="常规 271" xfId="7261"/>
    <cellStyle name="常规 266" xfId="7262"/>
    <cellStyle name="强调文字颜色 1 10 5 2" xfId="7263"/>
    <cellStyle name="常规 267" xfId="7264"/>
    <cellStyle name="强调文字颜色 1 10 5 3" xfId="7265"/>
    <cellStyle name="好_黄土梁灌区_滨河连接线招标控制价_2014年小农水工程高效片区概算核2014.6.5" xfId="7266"/>
    <cellStyle name="常规 32" xfId="7267"/>
    <cellStyle name="常规 27" xfId="7268"/>
    <cellStyle name="常规 32 2" xfId="7269"/>
    <cellStyle name="常规 27 2" xfId="7270"/>
    <cellStyle name="注释 8 2 8 3" xfId="7271"/>
    <cellStyle name="常规 32 2 2" xfId="7272"/>
    <cellStyle name="常规 27 2 2" xfId="7273"/>
    <cellStyle name="常规 32 2 2 2" xfId="7274"/>
    <cellStyle name="常规 27 2 2 2" xfId="7275"/>
    <cellStyle name="常规 32 2 3" xfId="7276"/>
    <cellStyle name="常规 27 2 3" xfId="7277"/>
    <cellStyle name="常规 32 3 2" xfId="7278"/>
    <cellStyle name="常规 27 3 2" xfId="7279"/>
    <cellStyle name="常规 32 5" xfId="7280"/>
    <cellStyle name="常规 27 5" xfId="7281"/>
    <cellStyle name="常规 32 5 2" xfId="7282"/>
    <cellStyle name="常规 27 5 2" xfId="7283"/>
    <cellStyle name="好_Book1_孙家滩高效节水概算朱清核（加30万最终批复f）2015.1.8" xfId="7284"/>
    <cellStyle name="常规 284" xfId="7285"/>
    <cellStyle name="常规 279" xfId="7286"/>
    <cellStyle name="常规 33" xfId="7287"/>
    <cellStyle name="常规 28" xfId="7288"/>
    <cellStyle name="常规 33 2" xfId="7289"/>
    <cellStyle name="常规 28 2" xfId="7290"/>
    <cellStyle name="注释 8 2 9 3" xfId="7291"/>
    <cellStyle name="汇总 3 9" xfId="7292"/>
    <cellStyle name="常规 33 2 2" xfId="7293"/>
    <cellStyle name="常规 28 2 2" xfId="7294"/>
    <cellStyle name="常规 33 2 3" xfId="7295"/>
    <cellStyle name="常规 28 2 3" xfId="7296"/>
    <cellStyle name="超级链接_004号文一级" xfId="7297"/>
    <cellStyle name="好_西吉县葫芦河治理工程概算表（116号）-核_Sheet1" xfId="7298"/>
    <cellStyle name="汇总 4 9" xfId="7299"/>
    <cellStyle name="常规 33 3 2" xfId="7300"/>
    <cellStyle name="常规 28 3 2" xfId="7301"/>
    <cellStyle name="常规 33 4" xfId="7302"/>
    <cellStyle name="常规 28 4" xfId="7303"/>
    <cellStyle name="好_单价_贺兰县兰光村、金鑫村高效节水核2012.9.13_孙家滩高效节水概算朱清核（加30万最终批复f）2015.1.8" xfId="7304"/>
    <cellStyle name="汇总 5 9" xfId="7305"/>
    <cellStyle name="常规 33 4 2" xfId="7306"/>
    <cellStyle name="常规 28 4 2" xfId="7307"/>
    <cellStyle name="汇总 6 9" xfId="7308"/>
    <cellStyle name="常规 33 5 2" xfId="7309"/>
    <cellStyle name="常规 28 5 2" xfId="7310"/>
    <cellStyle name="常规 33 6" xfId="7311"/>
    <cellStyle name="常规 28 6" xfId="7312"/>
    <cellStyle name="注释 9 10 3" xfId="7313"/>
    <cellStyle name="常规 281" xfId="7314"/>
    <cellStyle name="常规 283" xfId="7315"/>
    <cellStyle name="常规 285" xfId="7316"/>
    <cellStyle name="常规 286" xfId="7317"/>
    <cellStyle name="常规 34" xfId="7318"/>
    <cellStyle name="常规 29" xfId="7319"/>
    <cellStyle name="注释 6 12" xfId="7320"/>
    <cellStyle name="好_（苏）宁夏中宁红梧山预算概算0407" xfId="7321"/>
    <cellStyle name="注释 4 9" xfId="7322"/>
    <cellStyle name="常规 34 2 2 2" xfId="7323"/>
    <cellStyle name="常规 29 2 2 2" xfId="7324"/>
    <cellStyle name="常规 34 3 2" xfId="7325"/>
    <cellStyle name="常规 29 3 2" xfId="7326"/>
    <cellStyle name="常规 34 5" xfId="7327"/>
    <cellStyle name="常规 29 5" xfId="7328"/>
    <cellStyle name="常规 34 5 2" xfId="7329"/>
    <cellStyle name="常规 29 5 2" xfId="7330"/>
    <cellStyle name="常规 3" xfId="7331"/>
    <cellStyle name="好 11" xfId="7332"/>
    <cellStyle name="常规 3 2 2 2 2 2" xfId="7333"/>
    <cellStyle name="计算 4 5 4" xfId="7334"/>
    <cellStyle name="强调文字颜色 3 4 2" xfId="7335"/>
    <cellStyle name="常规 3 2 2 3" xfId="7336"/>
    <cellStyle name="强调文字颜色 3 4 4" xfId="7337"/>
    <cellStyle name="常规 3 2 2 5" xfId="7338"/>
    <cellStyle name="好_兴水公司二支渠报价_吴忠市国家农业科技园区供水工程最终" xfId="7339"/>
    <cellStyle name="常规 3 2 3 2" xfId="7340"/>
    <cellStyle name="常规 3 2 3 2 2" xfId="7341"/>
    <cellStyle name="强调文字颜色 3 5 2" xfId="7342"/>
    <cellStyle name="常规 3 2 3 3" xfId="7343"/>
    <cellStyle name="常规 3 2 4" xfId="7344"/>
    <cellStyle name="常规 3 2 4 2" xfId="7345"/>
    <cellStyle name="好_3.21江淑萍新表_2014年小农水工程高效片区概算核2014.6.5" xfId="7346"/>
    <cellStyle name="常规 3 2 5" xfId="7347"/>
    <cellStyle name="常规 3 2 6" xfId="7348"/>
    <cellStyle name="检查单元格 7 5 2" xfId="7349"/>
    <cellStyle name="注释 10 2 6" xfId="7350"/>
    <cellStyle name="解释性文本 6 6 3" xfId="7351"/>
    <cellStyle name="常规 3 2 9" xfId="7352"/>
    <cellStyle name="常规 3 2_2014年扁担沟镇土地整理" xfId="7353"/>
    <cellStyle name="强调文字颜色 3 8 6 2" xfId="7354"/>
    <cellStyle name="强调文字颜色 4 4 2" xfId="7355"/>
    <cellStyle name="常规 3 3 2 3" xfId="7356"/>
    <cellStyle name="常规 3 3 4" xfId="7357"/>
    <cellStyle name="常规 3 3_11.24盐池高效节水" xfId="7358"/>
    <cellStyle name="检查单元格 11 2" xfId="7359"/>
    <cellStyle name="常规 3 4 2 2" xfId="7360"/>
    <cellStyle name="警告文本 2 3 3" xfId="7361"/>
    <cellStyle name="注释 9 9 3" xfId="7362"/>
    <cellStyle name="注释 7 12 3" xfId="7363"/>
    <cellStyle name="常规 3 4 2 2 2" xfId="7364"/>
    <cellStyle name="常规 3 4 3" xfId="7365"/>
    <cellStyle name="样式 1 2 3" xfId="7366"/>
    <cellStyle name="常规 3 4 3 2" xfId="7367"/>
    <cellStyle name="注释 7 13 3" xfId="7368"/>
    <cellStyle name="警告文本 2 4 3" xfId="7369"/>
    <cellStyle name="常规 3 5 2" xfId="7370"/>
    <cellStyle name="输出 3 6 4" xfId="7371"/>
    <cellStyle name="常规 3 6" xfId="7372"/>
    <cellStyle name="好 11 6" xfId="7373"/>
    <cellStyle name="常规 3 7" xfId="7374"/>
    <cellStyle name="注释 10 7" xfId="7375"/>
    <cellStyle name="好_利通区二支渠工程概算（周工核定）20100914_兴水公司二支渠报价_2013年平罗小农水工程概算核2013.3.2_孙家滩高效节水概算朱清核（加30万最终批复f）2015.1.8" xfId="7376"/>
    <cellStyle name="检查单元格 8 4 2" xfId="7377"/>
    <cellStyle name="常规 3 8" xfId="7378"/>
    <cellStyle name="常规 40 2" xfId="7379"/>
    <cellStyle name="常规 35 2" xfId="7380"/>
    <cellStyle name="常规 40 2 2" xfId="7381"/>
    <cellStyle name="常规 35 2 2" xfId="7382"/>
    <cellStyle name="常规 40 2 2 2" xfId="7383"/>
    <cellStyle name="常规 35 2 2 2" xfId="7384"/>
    <cellStyle name="常规 40 2 3" xfId="7385"/>
    <cellStyle name="常规 35 2 3" xfId="7386"/>
    <cellStyle name="常规 40 2 4" xfId="7387"/>
    <cellStyle name="常规 35 2 4" xfId="7388"/>
    <cellStyle name="常规 40 3" xfId="7389"/>
    <cellStyle name="常规 35 3" xfId="7390"/>
    <cellStyle name="常规 40 5" xfId="7391"/>
    <cellStyle name="常规 35 5" xfId="7392"/>
    <cellStyle name="常规 40 6" xfId="7393"/>
    <cellStyle name="常规 35 6" xfId="7394"/>
    <cellStyle name="常规 41" xfId="7395"/>
    <cellStyle name="常规 36" xfId="7396"/>
    <cellStyle name="强调文字颜色 2 8 2" xfId="7397"/>
    <cellStyle name="常规 41 2" xfId="7398"/>
    <cellStyle name="常规 36 2" xfId="7399"/>
    <cellStyle name="强调文字颜色 2 8 2 2" xfId="7400"/>
    <cellStyle name="常规 41 2 2" xfId="7401"/>
    <cellStyle name="常规 36 2 2" xfId="7402"/>
    <cellStyle name="常规 41 2 2 2" xfId="7403"/>
    <cellStyle name="常规 36 2 2 2" xfId="7404"/>
    <cellStyle name="常规 41 2 3" xfId="7405"/>
    <cellStyle name="常规 36 2 3" xfId="7406"/>
    <cellStyle name="常规 41 2 4" xfId="7407"/>
    <cellStyle name="常规 36 2 4" xfId="7408"/>
    <cellStyle name="好_农发仪器设备1_Book1" xfId="7409"/>
    <cellStyle name="常规 41 3" xfId="7410"/>
    <cellStyle name="常规 36 3" xfId="7411"/>
    <cellStyle name="强调文字颜色 2 8 2 3" xfId="7412"/>
    <cellStyle name="常规 41 5" xfId="7413"/>
    <cellStyle name="常规 36 5" xfId="7414"/>
    <cellStyle name="常规 41 6" xfId="7415"/>
    <cellStyle name="常规 36 6" xfId="7416"/>
    <cellStyle name="常规 42" xfId="7417"/>
    <cellStyle name="常规 37" xfId="7418"/>
    <cellStyle name="强调文字颜色 2 8 3" xfId="7419"/>
    <cellStyle name="常规 42 2" xfId="7420"/>
    <cellStyle name="常规 37 2" xfId="7421"/>
    <cellStyle name="强调文字颜色 2 8 3 2" xfId="7422"/>
    <cellStyle name="常规 42 2 3" xfId="7423"/>
    <cellStyle name="常规 37 2 3" xfId="7424"/>
    <cellStyle name="常规 42 3" xfId="7425"/>
    <cellStyle name="常规 37 3" xfId="7426"/>
    <cellStyle name="强调文字颜色 2 8 3 3" xfId="7427"/>
    <cellStyle name="常规 43" xfId="7428"/>
    <cellStyle name="常规 38" xfId="7429"/>
    <cellStyle name="强调文字颜色 2 8 4" xfId="7430"/>
    <cellStyle name="常规 43 2" xfId="7431"/>
    <cellStyle name="常规 38 2" xfId="7432"/>
    <cellStyle name="强调文字颜色 2 8 4 2" xfId="7433"/>
    <cellStyle name="常规 43 2 2" xfId="7434"/>
    <cellStyle name="常规 38 2 2" xfId="7435"/>
    <cellStyle name="常规 43 2 3" xfId="7436"/>
    <cellStyle name="常规 38 2 3" xfId="7437"/>
    <cellStyle name="常规 38 2 4" xfId="7438"/>
    <cellStyle name="常规 43 3" xfId="7439"/>
    <cellStyle name="常规 38 3" xfId="7440"/>
    <cellStyle name="强调文字颜色 2 8 4 3" xfId="7441"/>
    <cellStyle name="常规 43 5" xfId="7442"/>
    <cellStyle name="常规 38 5" xfId="7443"/>
    <cellStyle name="常规 44 2" xfId="7444"/>
    <cellStyle name="常规 39 2" xfId="7445"/>
    <cellStyle name="强调文字颜色 2 8 5 2" xfId="7446"/>
    <cellStyle name="常规 44 2 4" xfId="7447"/>
    <cellStyle name="常规 39 2 4" xfId="7448"/>
    <cellStyle name="好_吴忠市孙家滩项目2011.12.16（马玲）【2009】13号文概算标准_（2014.9.5）温棚滴灌工程" xfId="7449"/>
    <cellStyle name="常规 44 3 2" xfId="7450"/>
    <cellStyle name="常规 39 3 2" xfId="7451"/>
    <cellStyle name="好_黄羊滩（116）预算定额（最终）2010.03.28_灵武2014高效节水工程概算核2014.6.27" xfId="7452"/>
    <cellStyle name="常规 44 5" xfId="7453"/>
    <cellStyle name="常规 39 5" xfId="7454"/>
    <cellStyle name="常规 39 5 2" xfId="7455"/>
    <cellStyle name="常规 44 6" xfId="7456"/>
    <cellStyle name="常规 39 6" xfId="7457"/>
    <cellStyle name="好_第二次上报129绿化供水0312" xfId="7458"/>
    <cellStyle name="常规 4" xfId="7459"/>
    <cellStyle name="好 12" xfId="7460"/>
    <cellStyle name="常规 4 11" xfId="7461"/>
    <cellStyle name="常规 4 28" xfId="7462"/>
    <cellStyle name="输出 2 11 3" xfId="7463"/>
    <cellStyle name="常规 4 3 2 3" xfId="7464"/>
    <cellStyle name="常规 5 4 3" xfId="7465"/>
    <cellStyle name="输入 7 10 4" xfId="7466"/>
    <cellStyle name="常规 4 6 2" xfId="7467"/>
    <cellStyle name="链接单元格 9" xfId="7468"/>
    <cellStyle name="输出 4 7 4" xfId="7469"/>
    <cellStyle name="常规 8 4" xfId="7470"/>
    <cellStyle name="注释 11 6 2" xfId="7471"/>
    <cellStyle name="常规 44 2 5" xfId="7472"/>
    <cellStyle name="常规 44 2 6" xfId="7473"/>
    <cellStyle name="计算 11 8 2" xfId="7474"/>
    <cellStyle name="常规 50" xfId="7475"/>
    <cellStyle name="常规 45" xfId="7476"/>
    <cellStyle name="强调文字颜色 2 8 6" xfId="7477"/>
    <cellStyle name="常规 50 2" xfId="7478"/>
    <cellStyle name="常规 45 2" xfId="7479"/>
    <cellStyle name="强调文字颜色 2 8 6 2" xfId="7480"/>
    <cellStyle name="汇总 8 10 4" xfId="7481"/>
    <cellStyle name="常规 50 3" xfId="7482"/>
    <cellStyle name="常规 45 3" xfId="7483"/>
    <cellStyle name="强调文字颜色 2 8 6 3" xfId="7484"/>
    <cellStyle name="常规 51" xfId="7485"/>
    <cellStyle name="常规 46" xfId="7486"/>
    <cellStyle name="强调文字颜色 2 8 7" xfId="7487"/>
    <cellStyle name="常规 51 2" xfId="7488"/>
    <cellStyle name="常规 46 2" xfId="7489"/>
    <cellStyle name="汇总 8 11 4" xfId="7490"/>
    <cellStyle name="常规 46 2 2" xfId="7491"/>
    <cellStyle name="常规 46 3" xfId="7492"/>
    <cellStyle name="常规 46 3 2" xfId="7493"/>
    <cellStyle name="常规 46 4" xfId="7494"/>
    <cellStyle name="常规 46 6" xfId="7495"/>
    <cellStyle name="常规 52" xfId="7496"/>
    <cellStyle name="常规 47" xfId="7497"/>
    <cellStyle name="强调文字颜色 2 8 8" xfId="7498"/>
    <cellStyle name="常规 52 2" xfId="7499"/>
    <cellStyle name="常规 47 2" xfId="7500"/>
    <cellStyle name="汇总 8 12 4" xfId="7501"/>
    <cellStyle name="常规 52 2 2" xfId="7502"/>
    <cellStyle name="常规 47 2 2" xfId="7503"/>
    <cellStyle name="常规 52 3" xfId="7504"/>
    <cellStyle name="常规 47 3" xfId="7505"/>
    <cellStyle name="常规 53" xfId="7506"/>
    <cellStyle name="常规 48" xfId="7507"/>
    <cellStyle name="常规 53 2" xfId="7508"/>
    <cellStyle name="常规 48 2" xfId="7509"/>
    <cellStyle name="汇总 8 13 4" xfId="7510"/>
    <cellStyle name="常规 48 2 2" xfId="7511"/>
    <cellStyle name="常规 53 3" xfId="7512"/>
    <cellStyle name="常规 48 3" xfId="7513"/>
    <cellStyle name="计算 6 16" xfId="7514"/>
    <cellStyle name="常规 48 3 2" xfId="7515"/>
    <cellStyle name="常规 48 4" xfId="7516"/>
    <cellStyle name="好_Book1_原州区姚磨喷灌概算核2014.1.6_孙家滩高效节水概算朱清核（加30万最终批复f）2015.1.8" xfId="7517"/>
    <cellStyle name="常规 48 4 2" xfId="7518"/>
    <cellStyle name="常规 48 5" xfId="7519"/>
    <cellStyle name="常规 48 6" xfId="7520"/>
    <cellStyle name="常规 54 2" xfId="7521"/>
    <cellStyle name="常规 49 2" xfId="7522"/>
    <cellStyle name="汇总 8 14 4" xfId="7523"/>
    <cellStyle name="常规 54 3" xfId="7524"/>
    <cellStyle name="常规 49 3" xfId="7525"/>
    <cellStyle name="好_复件 4月15日2010年马莲渠灌域小型农田水利工程概算11_2015年小农水新增资金项目永宁县泵站翻建改造工程" xfId="7526"/>
    <cellStyle name="常规 49 4" xfId="7527"/>
    <cellStyle name="常规 49 5" xfId="7528"/>
    <cellStyle name="汇总 4 2 2" xfId="7529"/>
    <cellStyle name="常规 5" xfId="7530"/>
    <cellStyle name="好 13" xfId="7531"/>
    <cellStyle name="常规 5 2 4" xfId="7532"/>
    <cellStyle name="常规 5 2_（(20070927)兴水报价）吴忠市区四支渠续建配套节水改造工程" xfId="7533"/>
    <cellStyle name="好_2011年小农水概算5.4_利水公司二标段报价_2013年平罗小农水工程概算核2013.3.2_孙家滩高效节水概算朱清核（加30万最终批复f）2015.1.8" xfId="7534"/>
    <cellStyle name="汇总 3 13 4" xfId="7535"/>
    <cellStyle name="输出 7 11 3" xfId="7536"/>
    <cellStyle name="常规 5 3 2 3" xfId="7537"/>
    <cellStyle name="常规 5_（ 2010年概算）利通区二支渠工程5.25" xfId="7538"/>
    <cellStyle name="计算 8 13 3" xfId="7539"/>
    <cellStyle name="汇总 10 6 2" xfId="7540"/>
    <cellStyle name="常规 50 2 2 2" xfId="7541"/>
    <cellStyle name="汇总 10 8" xfId="7542"/>
    <cellStyle name="常规 50 2 4" xfId="7543"/>
    <cellStyle name="汇总 11 6" xfId="7544"/>
    <cellStyle name="常规 50 3 2" xfId="7545"/>
    <cellStyle name="常规 52 3 2" xfId="7546"/>
    <cellStyle name="计算 6 6 2" xfId="7547"/>
    <cellStyle name="常规 60" xfId="7548"/>
    <cellStyle name="常规 55" xfId="7549"/>
    <cellStyle name="常规 60 2" xfId="7550"/>
    <cellStyle name="常规 55 2" xfId="7551"/>
    <cellStyle name="常规 60 3" xfId="7552"/>
    <cellStyle name="常规 55 3" xfId="7553"/>
    <cellStyle name="计算 6 6 3" xfId="7554"/>
    <cellStyle name="常规 61" xfId="7555"/>
    <cellStyle name="常规 56" xfId="7556"/>
    <cellStyle name="常规 61 2" xfId="7557"/>
    <cellStyle name="常规 56 2" xfId="7558"/>
    <cellStyle name="常规 61 3" xfId="7559"/>
    <cellStyle name="常规 56 3" xfId="7560"/>
    <cellStyle name="好_批复黄羊滩（116）预算定额（最终）2010.9.3 2" xfId="7561"/>
    <cellStyle name="计算 6 6 4" xfId="7562"/>
    <cellStyle name="常规 62" xfId="7563"/>
    <cellStyle name="常规 57" xfId="7564"/>
    <cellStyle name="好 5 2" xfId="7565"/>
    <cellStyle name="常规 62 2" xfId="7566"/>
    <cellStyle name="常规 57 2" xfId="7567"/>
    <cellStyle name="好 5 2 2" xfId="7568"/>
    <cellStyle name="常规 62 3" xfId="7569"/>
    <cellStyle name="常规 57 3" xfId="7570"/>
    <cellStyle name="好_PVC管材_小人饮工程工程量" xfId="7571"/>
    <cellStyle name="常规 63" xfId="7572"/>
    <cellStyle name="常规 58" xfId="7573"/>
    <cellStyle name="适中 8 4 2" xfId="7574"/>
    <cellStyle name="好 5 3" xfId="7575"/>
    <cellStyle name="常规 63 2" xfId="7576"/>
    <cellStyle name="常规 58 2" xfId="7577"/>
    <cellStyle name="好 5 3 2" xfId="7578"/>
    <cellStyle name="常规 63 3" xfId="7579"/>
    <cellStyle name="常规 58 3" xfId="7580"/>
    <cellStyle name="常规 64 3" xfId="7581"/>
    <cellStyle name="常规 59 3" xfId="7582"/>
    <cellStyle name="常规 6" xfId="7583"/>
    <cellStyle name="好 14" xfId="7584"/>
    <cellStyle name="好_23-宁夏 3 2" xfId="7585"/>
    <cellStyle name="常规 6 10" xfId="7586"/>
    <cellStyle name="注释 2 2 10 4" xfId="7587"/>
    <cellStyle name="常规 6 2 2 2" xfId="7588"/>
    <cellStyle name="常规 6 2 2 2 2" xfId="7589"/>
    <cellStyle name="常规 6 2 2 4" xfId="7590"/>
    <cellStyle name="常规 6 2 3 2" xfId="7591"/>
    <cellStyle name="常规 6 2 4" xfId="7592"/>
    <cellStyle name="常规 6 3 2" xfId="7593"/>
    <cellStyle name="输出 6 4 4" xfId="7594"/>
    <cellStyle name="常规 6 3 3" xfId="7595"/>
    <cellStyle name="常规 6 4 2" xfId="7596"/>
    <cellStyle name="输出 6 5 4" xfId="7597"/>
    <cellStyle name="常规 6 5 2" xfId="7598"/>
    <cellStyle name="输出 6 6 4" xfId="7599"/>
    <cellStyle name="警告文本 2" xfId="7600"/>
    <cellStyle name="常规 6 6 2" xfId="7601"/>
    <cellStyle name="输出 6 7 4" xfId="7602"/>
    <cellStyle name="常规 70" xfId="7603"/>
    <cellStyle name="常规 65" xfId="7604"/>
    <cellStyle name="好 5 5" xfId="7605"/>
    <cellStyle name="常规 70 3" xfId="7606"/>
    <cellStyle name="常规 65 3" xfId="7607"/>
    <cellStyle name="常规 71" xfId="7608"/>
    <cellStyle name="常规 66" xfId="7609"/>
    <cellStyle name="注释 6 2 4 2" xfId="7610"/>
    <cellStyle name="好 5 6" xfId="7611"/>
    <cellStyle name="常规 71 2" xfId="7612"/>
    <cellStyle name="常规 66 2" xfId="7613"/>
    <cellStyle name="好 5 6 2" xfId="7614"/>
    <cellStyle name="常规 71 3" xfId="7615"/>
    <cellStyle name="常规 66 3" xfId="7616"/>
    <cellStyle name="常规 72 2" xfId="7617"/>
    <cellStyle name="常规 67 2" xfId="7618"/>
    <cellStyle name="常规 72 3" xfId="7619"/>
    <cellStyle name="常规 67 3" xfId="7620"/>
    <cellStyle name="好_中小河流-桑园沟治理工程预算-桑园沟2010.12.22核" xfId="7621"/>
    <cellStyle name="常规 73" xfId="7622"/>
    <cellStyle name="常规 68" xfId="7623"/>
    <cellStyle name="注释 6 2 4 4" xfId="7624"/>
    <cellStyle name="常规 73 2" xfId="7625"/>
    <cellStyle name="常规 68 2" xfId="7626"/>
    <cellStyle name="好_23-宁夏_生态移民农业开发土壤改良及治沙工程控制价工程修改" xfId="7627"/>
    <cellStyle name="常规 73 3" xfId="7628"/>
    <cellStyle name="常规 68 3" xfId="7629"/>
    <cellStyle name="常规 74" xfId="7630"/>
    <cellStyle name="常规 69" xfId="7631"/>
    <cellStyle name="常规 74 2" xfId="7632"/>
    <cellStyle name="常规 69 2" xfId="7633"/>
    <cellStyle name="常规 74 3" xfId="7634"/>
    <cellStyle name="常规 69 3" xfId="7635"/>
    <cellStyle name="常规 7" xfId="7636"/>
    <cellStyle name="输入 4 14 3" xfId="7637"/>
    <cellStyle name="常规 7 10" xfId="7638"/>
    <cellStyle name="常规 7 2" xfId="7639"/>
    <cellStyle name="常规 7 2 2" xfId="7640"/>
    <cellStyle name="输出 7 3 4" xfId="7641"/>
    <cellStyle name="常规 7 2 3" xfId="7642"/>
    <cellStyle name="常规 7 3" xfId="7643"/>
    <cellStyle name="好_Book1_泾源县党史研究室主任汇总表" xfId="7644"/>
    <cellStyle name="常规 7 3 2" xfId="7645"/>
    <cellStyle name="输出 7 4 4" xfId="7646"/>
    <cellStyle name="常规 7 3 3" xfId="7647"/>
    <cellStyle name="常规 7 4 2" xfId="7648"/>
    <cellStyle name="输出 7 5 4" xfId="7649"/>
    <cellStyle name="常规 7 5 2" xfId="7650"/>
    <cellStyle name="输出 7 6 4" xfId="7651"/>
    <cellStyle name="常规 7 6 2" xfId="7652"/>
    <cellStyle name="输出 7 7 4" xfId="7653"/>
    <cellStyle name="常规 7 6 3" xfId="7654"/>
    <cellStyle name="常规 7 7" xfId="7655"/>
    <cellStyle name="常规 7 8" xfId="7656"/>
    <cellStyle name="常规 7_（071011利水一标段）黄河宁夏段二期防洪工程银灵吴青段堤防建设项目" xfId="7657"/>
    <cellStyle name="常规 80" xfId="7658"/>
    <cellStyle name="常规 75" xfId="7659"/>
    <cellStyle name="常规 80 2" xfId="7660"/>
    <cellStyle name="常规 75 2" xfId="7661"/>
    <cellStyle name="好_西吉县葫芦河治理工程概算表（116号）-核_贺兰县兰光村、金鑫村高效节水核2012.9.13_（10.17）庄立明2014年中央统筹资金永宁县第一排水沟、永清沟治理及泵站改造工程" xfId="7662"/>
    <cellStyle name="常规 81" xfId="7663"/>
    <cellStyle name="常规 76" xfId="7664"/>
    <cellStyle name="计算 10 2 2" xfId="7665"/>
    <cellStyle name="注释 5 6" xfId="7666"/>
    <cellStyle name="常规 81 2" xfId="7667"/>
    <cellStyle name="常规 76 2" xfId="7668"/>
    <cellStyle name="常规 83" xfId="7669"/>
    <cellStyle name="常规 78" xfId="7670"/>
    <cellStyle name="计算 10 2 4" xfId="7671"/>
    <cellStyle name="注释 5 8" xfId="7672"/>
    <cellStyle name="常规 83 2" xfId="7673"/>
    <cellStyle name="常规 78 2" xfId="7674"/>
    <cellStyle name="注释 5 8 2" xfId="7675"/>
    <cellStyle name="好_吴忠市孙家滩项目2011.12.16（马玲）【2009】13号文概算标准 3" xfId="7676"/>
    <cellStyle name="常规 84" xfId="7677"/>
    <cellStyle name="常规 79" xfId="7678"/>
    <cellStyle name="常规 84 2" xfId="7679"/>
    <cellStyle name="常规 79 2" xfId="7680"/>
    <cellStyle name="常规 8 10" xfId="7681"/>
    <cellStyle name="常规 8 2" xfId="7682"/>
    <cellStyle name="常规 8 2 2 2" xfId="7683"/>
    <cellStyle name="常规 8 2 2 2 2" xfId="7684"/>
    <cellStyle name="常规 8 2 2 3" xfId="7685"/>
    <cellStyle name="常规 8 2 3" xfId="7686"/>
    <cellStyle name="常规 8 2 3 2" xfId="7687"/>
    <cellStyle name="常规 8 2 4" xfId="7688"/>
    <cellStyle name="常规 8 2 5" xfId="7689"/>
    <cellStyle name="常规 8 3" xfId="7690"/>
    <cellStyle name="常规 8 5" xfId="7691"/>
    <cellStyle name="注释 11 6 3" xfId="7692"/>
    <cellStyle name="常规 8 7" xfId="7693"/>
    <cellStyle name="好_利水公司二标段报价_2013年平罗小农水工程概算核2013.3.2" xfId="7694"/>
    <cellStyle name="常规 8 8" xfId="7695"/>
    <cellStyle name="好_利通区二支渠工程概算（周工核定）20100914_三标段报价1_2014年小农水工程高效片区概算核2014.6.5" xfId="7696"/>
    <cellStyle name="常规 8_Book1" xfId="7697"/>
    <cellStyle name="常规 90" xfId="7698"/>
    <cellStyle name="常规 85" xfId="7699"/>
    <cellStyle name="好_黄土梁灌区_吴忠市利通区扁担沟镇五里坡片区综合开发工程" xfId="7700"/>
    <cellStyle name="常规 90 2" xfId="7701"/>
    <cellStyle name="常规 85 2" xfId="7702"/>
    <cellStyle name="常规 90 3" xfId="7703"/>
    <cellStyle name="常规 85 3" xfId="7704"/>
    <cellStyle name="常规 91" xfId="7705"/>
    <cellStyle name="常规 86" xfId="7706"/>
    <cellStyle name="强调文字颜色 2 9 2" xfId="7707"/>
    <cellStyle name="常规 91 2" xfId="7708"/>
    <cellStyle name="常规 86 2" xfId="7709"/>
    <cellStyle name="强调文字颜色 2 9 2 2" xfId="7710"/>
    <cellStyle name="常规 91 3" xfId="7711"/>
    <cellStyle name="常规 86 3" xfId="7712"/>
    <cellStyle name="强调文字颜色 2 9 2 3" xfId="7713"/>
    <cellStyle name="好_扁担沟扬水站统计表（改）_129绿化供水0312" xfId="7714"/>
    <cellStyle name="常规 92" xfId="7715"/>
    <cellStyle name="常规 87" xfId="7716"/>
    <cellStyle name="强调文字颜色 2 9 3" xfId="7717"/>
    <cellStyle name="常规 92 2" xfId="7718"/>
    <cellStyle name="常规 87 2" xfId="7719"/>
    <cellStyle name="强调文字颜色 2 9 3 2" xfId="7720"/>
    <cellStyle name="常规 92 3" xfId="7721"/>
    <cellStyle name="常规 87 3" xfId="7722"/>
    <cellStyle name="强调文字颜色 2 9 3 3" xfId="7723"/>
    <cellStyle name="常规 93" xfId="7724"/>
    <cellStyle name="常规 88" xfId="7725"/>
    <cellStyle name="强调文字颜色 2 9 4" xfId="7726"/>
    <cellStyle name="常规 93 2" xfId="7727"/>
    <cellStyle name="常规 88 2" xfId="7728"/>
    <cellStyle name="强调文字颜色 2 9 4 2" xfId="7729"/>
    <cellStyle name="常规 93 3" xfId="7730"/>
    <cellStyle name="常规 88 3" xfId="7731"/>
    <cellStyle name="强调文字颜色 2 9 4 3" xfId="7732"/>
    <cellStyle name="常规 94" xfId="7733"/>
    <cellStyle name="常规 89" xfId="7734"/>
    <cellStyle name="强调文字颜色 2 9 5" xfId="7735"/>
    <cellStyle name="常规 94 2" xfId="7736"/>
    <cellStyle name="常规 89 2" xfId="7737"/>
    <cellStyle name="强调文字颜色 2 9 5 2" xfId="7738"/>
    <cellStyle name="常规 9" xfId="7739"/>
    <cellStyle name="常规 9 9" xfId="7740"/>
    <cellStyle name="常规 95" xfId="7741"/>
    <cellStyle name="强调文字颜色 2 9 6" xfId="7742"/>
    <cellStyle name="常规 95 2" xfId="7743"/>
    <cellStyle name="强调文字颜色 2 9 6 2" xfId="7744"/>
    <cellStyle name="常规 95 3" xfId="7745"/>
    <cellStyle name="强调文字颜色 2 9 6 3" xfId="7746"/>
    <cellStyle name="常规 96" xfId="7747"/>
    <cellStyle name="强调文字颜色 2 9 7" xfId="7748"/>
    <cellStyle name="常规 96 2" xfId="7749"/>
    <cellStyle name="常规 97" xfId="7750"/>
    <cellStyle name="强调文字颜色 2 9 8" xfId="7751"/>
    <cellStyle name="常规 97 3" xfId="7752"/>
    <cellStyle name="常规 98" xfId="7753"/>
    <cellStyle name="常规 98 3" xfId="7754"/>
    <cellStyle name="常规 99 2" xfId="7755"/>
    <cellStyle name="常规 99 3" xfId="7756"/>
    <cellStyle name="常规_14单价表" xfId="7757"/>
    <cellStyle name="常规_坝 概算" xfId="7758"/>
    <cellStyle name="常规_脱烈概算表.xls" xfId="7759"/>
    <cellStyle name="分级显示行_1_Book1" xfId="7760"/>
    <cellStyle name="好 2 2" xfId="7761"/>
    <cellStyle name="计算 6 3 4" xfId="7762"/>
    <cellStyle name="好 2 2 2" xfId="7763"/>
    <cellStyle name="注释 5 15" xfId="7764"/>
    <cellStyle name="好 2 2 2 2" xfId="7765"/>
    <cellStyle name="好 2 2 3" xfId="7766"/>
    <cellStyle name="好 2 2 4" xfId="7767"/>
    <cellStyle name="好 3" xfId="7768"/>
    <cellStyle name="好 3 2" xfId="7769"/>
    <cellStyle name="计算 6 4 4" xfId="7770"/>
    <cellStyle name="好 3 2 2" xfId="7771"/>
    <cellStyle name="强调文字颜色 3 4 3 3" xfId="7772"/>
    <cellStyle name="好 5" xfId="7773"/>
    <cellStyle name="好 6" xfId="7774"/>
    <cellStyle name="好 6 2" xfId="7775"/>
    <cellStyle name="计算 6 7 4" xfId="7776"/>
    <cellStyle name="适中 8 5 2" xfId="7777"/>
    <cellStyle name="好 6 3" xfId="7778"/>
    <cellStyle name="好 6 3 2" xfId="7779"/>
    <cellStyle name="适中 8 5 3" xfId="7780"/>
    <cellStyle name="好_利通区二支渠工程概算（周工核定）20100914_利水公司二标段报价_吴忠市国家农业科技园区供水工程最终" xfId="7781"/>
    <cellStyle name="好 6 4" xfId="7782"/>
    <cellStyle name="好 6 4 2" xfId="7783"/>
    <cellStyle name="好 6 5" xfId="7784"/>
    <cellStyle name="好 6 5 2" xfId="7785"/>
    <cellStyle name="输入 6" xfId="7786"/>
    <cellStyle name="注释 6 2 5 2" xfId="7787"/>
    <cellStyle name="好 6 6" xfId="7788"/>
    <cellStyle name="好 6 6 2" xfId="7789"/>
    <cellStyle name="注释 6 2 5 3" xfId="7790"/>
    <cellStyle name="好 6 7" xfId="7791"/>
    <cellStyle name="好 7" xfId="7792"/>
    <cellStyle name="好 7 2" xfId="7793"/>
    <cellStyle name="计算 6 8 4" xfId="7794"/>
    <cellStyle name="好_复件 2010年马莲渠灌域小型农田水利工程_2015年小农水新增资金项目永宁县泵站翻建改造工程" xfId="7795"/>
    <cellStyle name="好 7 2 2" xfId="7796"/>
    <cellStyle name="好_利通区东塔寺乡白寺滩村优质葡萄高效节水灌溉工程概算_2013年平罗小农水工程概算核2013.3.2_孙家滩高效节水概算朱清核（加30万最终批复f）2015.1.8" xfId="7797"/>
    <cellStyle name="适中 8 6 2" xfId="7798"/>
    <cellStyle name="好 7 3" xfId="7799"/>
    <cellStyle name="好 7 3 2" xfId="7800"/>
    <cellStyle name="适中 8 6 3" xfId="7801"/>
    <cellStyle name="好 7 4" xfId="7802"/>
    <cellStyle name="好 7 4 2" xfId="7803"/>
    <cellStyle name="好 7 5 2" xfId="7804"/>
    <cellStyle name="好 8 2" xfId="7805"/>
    <cellStyle name="计算 6 9 4" xfId="7806"/>
    <cellStyle name="好 8 2 2" xfId="7807"/>
    <cellStyle name="好 8 3 2" xfId="7808"/>
    <cellStyle name="好 8 5" xfId="7809"/>
    <cellStyle name="好_201203281850 五里坡配套控制价_2014年小农水工程高效片区概算核2014.6.5" xfId="7810"/>
    <cellStyle name="好 8 5 2" xfId="7811"/>
    <cellStyle name="好 9" xfId="7812"/>
    <cellStyle name="好 9 2" xfId="7813"/>
    <cellStyle name="好_吴忠市孙家滩项目2011.12.16-批复概算_盐池县高效节水概算" xfId="7814"/>
    <cellStyle name="好 9 3" xfId="7815"/>
    <cellStyle name="好 9 3 2" xfId="7816"/>
    <cellStyle name="好 9 4 2" xfId="7817"/>
    <cellStyle name="好 9 5" xfId="7818"/>
    <cellStyle name="好 9 5 2" xfId="7819"/>
    <cellStyle name="输出 5 10 2" xfId="7820"/>
    <cellStyle name="好_4.6马波二渠轮灌组划分_吴忠市国家农业科技园区供水工程最终" xfId="7821"/>
    <cellStyle name="链接单元格 6" xfId="7822"/>
    <cellStyle name="好_（2020.3.31）隆德县（互联网+农村供水）工程可研估算（总表、自动化、信息化）" xfId="7823"/>
    <cellStyle name="好_批复黄羊滩（116）预算定额（最终）2010.9.3 3" xfId="7824"/>
    <cellStyle name="好_（苏）宁夏中宁红梧山预算概算0407_孙家滩高效节水概算朱清核（加30万最终批复f）2015.1.8" xfId="7825"/>
    <cellStyle name="好_【2009】13号文概算标准" xfId="7826"/>
    <cellStyle name="解释性文本 6 3 2" xfId="7827"/>
    <cellStyle name="好_13标预算_2015年小农水新增资金项目永宁县泵站翻建改造工程" xfId="7828"/>
    <cellStyle name="好_13标预算_Book1_贺兰北庙9-8" xfId="7829"/>
    <cellStyle name="好_13标预算_北庙灌水率及渠道流量计算" xfId="7830"/>
    <cellStyle name="好_13标预算_北庙灌水率及渠道流量计算9-6" xfId="7831"/>
    <cellStyle name="检查单元格 12 5" xfId="7832"/>
    <cellStyle name="好_13标预算_灌水率及渠道流量计算" xfId="7833"/>
    <cellStyle name="强调文字颜色 5 5 4 2" xfId="7834"/>
    <cellStyle name="好_13标预算_贺兰北庙9-8" xfId="7835"/>
    <cellStyle name="好_13标预算_吴忠市国家农业科技园区供水工程最终" xfId="7836"/>
    <cellStyle name="好_以色列贷款预算_吴忠市国家农业科技园区供水工程最终" xfId="7837"/>
    <cellStyle name="好_20100227马莲渠乡左右岸合计（江淑萍）_2013年平罗小农水工程概算核2013.3.2" xfId="7838"/>
    <cellStyle name="好_20100227马莲渠乡左右岸合计（江淑萍）_2014年小农水工程高效片区概算核2014.6.5" xfId="7839"/>
    <cellStyle name="好_20100227马莲渠乡左右岸合计（江淑萍）_3.21波浪渠现状及改造表" xfId="7840"/>
    <cellStyle name="强调文字颜色 2 3 4 2" xfId="7841"/>
    <cellStyle name="好_20100227马莲渠乡左右岸合计（江淑萍）_3.21波浪渠现状及改造表_（10.17）庄立明2014年中央统筹资金永宁县第一排水沟、永清沟治理及泵站改造工程" xfId="7842"/>
    <cellStyle name="好_20100227马莲渠乡左右岸合计（江淑萍）_3.21江淑萍新表_（10.17）庄立明2014年中央统筹资金永宁县第一排水沟、永清沟治理及泵站改造工程" xfId="7843"/>
    <cellStyle name="适中 9 2 2" xfId="7844"/>
    <cellStyle name="好_20100227马莲渠乡左右岸合计（江淑萍）_3.21江淑萍新表_2013年平罗小农水工程概算核2013.3.2_孙家滩高效节水概算朱清核（加30万最终批复f）2015.1.8" xfId="7845"/>
    <cellStyle name="好_20100227马莲渠乡左右岸合计（江淑萍）_3.21江淑萍新表_2014年小农水工程高效片区概算核2014.6.5" xfId="7846"/>
    <cellStyle name="好_20100227马莲渠乡左右岸合计（江淑萍）_利通区马波二渠及四支渠断面" xfId="7847"/>
    <cellStyle name="好_20100227马莲渠乡左右岸合计（江淑萍）_利通区马波二渠及四支渠断面_（10.17）庄立明2014年中央统筹资金永宁县第一排水沟、永清沟治理及泵站改造工程" xfId="7848"/>
    <cellStyle name="好_贺兰县兰光村、金鑫村高效节水核2012.9.13_2015年小农水新增资金项目永宁县泵站翻建改造工程" xfId="7849"/>
    <cellStyle name="好_20100227马莲渠乡左右岸合计（江淑萍）_利通区马波二渠及四支渠断面_2013年平罗小农水工程概算核2013.3.2" xfId="7850"/>
    <cellStyle name="解释性文本 6 4 2" xfId="7851"/>
    <cellStyle name="好_2010年马莲渠灌域小型农田水利工程" xfId="7852"/>
    <cellStyle name="好_2010年马莲渠灌域小型农田水利工程_2013年平罗小农水工程概算核2013.3.2" xfId="7853"/>
    <cellStyle name="好_2010年马莲渠灌域小型农田水利工程_吴忠市国家农业科技园区供水工程最终" xfId="7854"/>
    <cellStyle name="好_20110920吴忠市利通区秦渠两侧绿化带整地项目控制价工程_孙家滩高效节水概算朱清核（加30万最终批复f）2015.1.8" xfId="7855"/>
    <cellStyle name="好_2011年基本农田工程招标控制价_（10.17）庄立明2014年中央统筹资金永宁县第一排水沟、永清沟治理及泵站改造工程" xfId="7856"/>
    <cellStyle name="计算 5 8 2" xfId="7857"/>
    <cellStyle name="好_2011年基本农田工程招标控制价_2013年平罗小农水工程概算核2013.3.2" xfId="7858"/>
    <cellStyle name="好_2011年基本农田工程招标控制价_2013年平罗小农水工程概算核2013.3.2_孙家滩高效节水概算朱清核（加30万最终批复f）2015.1.8" xfId="7859"/>
    <cellStyle name="好_2011年基本农田工程招标控制价_2014年小农水工程高效片区概算核2014.6.5" xfId="7860"/>
    <cellStyle name="汇总 9 7 3" xfId="7861"/>
    <cellStyle name="好_2011年基本农田工程招标控制价_2015年小农水新增资金项目永宁县泵站翻建改造工程" xfId="7862"/>
    <cellStyle name="好_2011年基本农田工程招标控制价_孙家滩高效节水概算朱清核（加30万最终批复f）2015.1.8" xfId="7863"/>
    <cellStyle name="计算 11 2 4" xfId="7864"/>
    <cellStyle name="好_2011年南梁农场利用政策性贷款实施农业综合开发项目预算表" xfId="7865"/>
    <cellStyle name="输入 2 13 2" xfId="7866"/>
    <cellStyle name="好_宁夏农垦农业综合开发十二五规划3.15" xfId="7867"/>
    <cellStyle name="好_2011年南梁农场利用政策性贷款实施农业综合开发项目预算表_贺兰北庙9-8" xfId="7868"/>
    <cellStyle name="注释 2 7" xfId="7869"/>
    <cellStyle name="好_2011年小农水概算5.4" xfId="7870"/>
    <cellStyle name="好_2011年小农水概算5.4_（10.17）庄立明2014年中央统筹资金永宁县第一排水沟、永清沟治理及泵站改造工程" xfId="7871"/>
    <cellStyle name="好_2011年小农水概算5.4_2013年平罗小农水工程概算核2013.3.2" xfId="7872"/>
    <cellStyle name="好_2011年小农水概算5.4_2014年小农水工程高效片区概算核2014.6.5" xfId="7873"/>
    <cellStyle name="好_西吉县葫芦河治理工程概算表（116号）-核_贺兰县兰光村、金鑫村高效节水核2012.9.13_吴忠市国家农业科技园区供水工程最终" xfId="7874"/>
    <cellStyle name="好_2011年小农水概算5.4_利水公司二标段报价" xfId="7875"/>
    <cellStyle name="汇总 2 3" xfId="7876"/>
    <cellStyle name="好_2011年小农水概算5.4_利水公司二标段报价_2013年平罗小农水工程概算核2013.3.2" xfId="7877"/>
    <cellStyle name="注释 9 2 9 3" xfId="7878"/>
    <cellStyle name="好_黄土梁灌区 3" xfId="7879"/>
    <cellStyle name="好_2011年小农水概算5.4_利水公司二标段报价_孙家滩高效节水概算朱清核（加30万最终批复f）2015.1.8" xfId="7880"/>
    <cellStyle name="好_2011年小农水概算5.4_利水公司二标段报价_吴忠市国家农业科技园区供水工程最终" xfId="7881"/>
    <cellStyle name="好_2011年小农水概算5.4_孙家滩高效节水概算朱清核（加30万最终批复f）2015.1.8" xfId="7882"/>
    <cellStyle name="好_2011年小农水概算5.4_吴忠市国家农业科技园区供水工程最终" xfId="7883"/>
    <cellStyle name="好_2012.10.7利通区2012年小农水项目工程量清单_2014年小农水工程高效片区概算核2014.6.5" xfId="7884"/>
    <cellStyle name="适中 9 7" xfId="7885"/>
    <cellStyle name="检查单元格 10 5" xfId="7886"/>
    <cellStyle name="好_2012.10.7利通区2012年小农水项目工程量清单_孙家滩高效节水概算朱清核（加30万最终批复f）2015.1.8" xfId="7887"/>
    <cellStyle name="好_2012.5.15修改 五里坡配套控制价_2014年小农水工程高效片区概算核2014.6.5" xfId="7888"/>
    <cellStyle name="好_2012.5.15修改 五里坡配套控制价_孙家滩高效节水概算朱清核（加30万最终批复f）2015.1.8" xfId="7889"/>
    <cellStyle name="好_2013年平罗小农水工程概算核2013.3.2" xfId="7890"/>
    <cellStyle name="计算 12" xfId="7891"/>
    <cellStyle name="警告文本 11 2 3" xfId="7892"/>
    <cellStyle name="好_2014.6.26永宁县闽宁镇防洪工程" xfId="7893"/>
    <cellStyle name="输出 9 14 3" xfId="7894"/>
    <cellStyle name="好_2014年扁担沟镇土地整理" xfId="7895"/>
    <cellStyle name="好_2014年小农水工程高效片区概算核2014.6.5" xfId="7896"/>
    <cellStyle name="好_23-宁夏 2 2" xfId="7897"/>
    <cellStyle name="好_23-宁夏 3" xfId="7898"/>
    <cellStyle name="好_23-宁夏 4" xfId="7899"/>
    <cellStyle name="汇总 6 9 2" xfId="7900"/>
    <cellStyle name="好_23-宁夏 5" xfId="7901"/>
    <cellStyle name="汇总 6 9 3" xfId="7902"/>
    <cellStyle name="好_23-宁夏 6" xfId="7903"/>
    <cellStyle name="输入 4 12 3" xfId="7904"/>
    <cellStyle name="好_23-宁夏 6 2" xfId="7905"/>
    <cellStyle name="汇总 6 9 4" xfId="7906"/>
    <cellStyle name="好_23-宁夏 7" xfId="7907"/>
    <cellStyle name="好_23-宁夏_129绿化供水0312" xfId="7908"/>
    <cellStyle name="强调文字颜色 3 9 4 2" xfId="7909"/>
    <cellStyle name="好_利通区二支渠工程概算（周工核定）20100914_吴忠市国家农业科技园区供水工程最终" xfId="7910"/>
    <cellStyle name="输出 2 9 3" xfId="7911"/>
    <cellStyle name="好_23-宁夏_贺兰县2万亩概算核2013.3.5" xfId="7912"/>
    <cellStyle name="输入 6 2 3" xfId="7913"/>
    <cellStyle name="好_23-宁夏_贺兰县兰光村、金鑫村高效节水核2012.9.13" xfId="7914"/>
    <cellStyle name="好_4.6马波二渠轮灌组划分_2013年平罗小农水工程概算核2013.3.2" xfId="7915"/>
    <cellStyle name="计算 7 7" xfId="7916"/>
    <cellStyle name="好_23-宁夏_利水公司二标段报价" xfId="7917"/>
    <cellStyle name="好_23-宁夏_清水沟投标报价" xfId="7918"/>
    <cellStyle name="计算 7 9" xfId="7919"/>
    <cellStyle name="计算 2 4 2" xfId="7920"/>
    <cellStyle name="好_23-宁夏_十六堡移民新村节水灌溉工程控制价" xfId="7921"/>
    <cellStyle name="好_23-宁夏_兴水公司二支渠报价" xfId="7922"/>
    <cellStyle name="计算 8 14 3" xfId="7923"/>
    <cellStyle name="好_3.21波浪渠现状及改造表" xfId="7924"/>
    <cellStyle name="好_3.21波浪渠现状及改造表_2013年平罗小农水工程概算核2013.3.2" xfId="7925"/>
    <cellStyle name="好_3.21波浪渠现状及改造表_2013年平罗小农水工程概算核2013.3.2_孙家滩高效节水概算朱清核（加30万最终批复f）2015.1.8" xfId="7926"/>
    <cellStyle name="好_3.21波浪渠现状及改造表_2015年小农水新增资金项目永宁县泵站翻建改造工程" xfId="7927"/>
    <cellStyle name="好_3.21波浪渠现状及改造表_孙家滩高效节水概算朱清核（加30万最终批复f）2015.1.8" xfId="7928"/>
    <cellStyle name="好_3.21江淑萍新表" xfId="7929"/>
    <cellStyle name="好_3.21江淑萍新表_（10.17）庄立明2014年中央统筹资金永宁县第一排水沟、永清沟治理及泵站改造工程" xfId="7930"/>
    <cellStyle name="好_3.21江淑萍新表_2013年平罗小农水工程概算核2013.3.2" xfId="7931"/>
    <cellStyle name="好_阿克苏地区节水规划估算(内审修改)_（10.17）庄立明2014年中央统筹资金永宁县第一排水沟、永清沟治理及泵站改造工程" xfId="7932"/>
    <cellStyle name="好_3.21江淑萍新表_2013年平罗小农水工程概算核2013.3.2_孙家滩高效节水概算朱清核（加30万最终批复f）2015.1.8" xfId="7933"/>
    <cellStyle name="好_3.21江淑萍新表_孙家滩高效节水概算朱清核（加30万最终批复f）2015.1.8" xfId="7934"/>
    <cellStyle name="好_3.30日2010年马莲渠灌域小型农田水利工程" xfId="7935"/>
    <cellStyle name="好_3.30日2010年马莲渠灌域小型农田水利工程_（10.17）庄立明2014年中央统筹资金永宁县第一排水沟、永清沟治理及泵站改造工程" xfId="7936"/>
    <cellStyle name="链接单元格 4 4" xfId="7937"/>
    <cellStyle name="好_3.30日2010年马莲渠灌域小型农田水利工程_2013年平罗小农水工程概算核2013.3.2" xfId="7938"/>
    <cellStyle name="输入 6 13 4" xfId="7939"/>
    <cellStyle name="好_3.30日2010年马莲渠灌域小型农田水利工程_2014年小农水工程高效片区概算核2014.6.5" xfId="7940"/>
    <cellStyle name="好_3.30日2010年马莲渠灌域小型农田水利工程_2015年小农水新增资金项目永宁县泵站翻建改造工程" xfId="7941"/>
    <cellStyle name="好_北庙灌水率及渠道流量计算" xfId="7942"/>
    <cellStyle name="好_3.30日2010年马莲渠灌域小型农田水利工程_孙家滩高效节水概算朱清核（加30万最终批复f）2015.1.8" xfId="7943"/>
    <cellStyle name="好_3.30日2010年马莲渠灌域小型农田水利工程_吴忠市国家农业科技园区供水工程最终" xfId="7944"/>
    <cellStyle name="汇总 2 5" xfId="7945"/>
    <cellStyle name="适中 11 3 2" xfId="7946"/>
    <cellStyle name="好_4.6马波二渠轮灌组划分_2013年平罗小农水工程概算核2013.3.2_孙家滩高效节水概算朱清核（加30万最终批复f）2015.1.8" xfId="7947"/>
    <cellStyle name="好_9.15二支渠工程(核实后概算)" xfId="7948"/>
    <cellStyle name="好_9.15二支渠工程(核实后概算)_清水沟投标报价_（10.17）庄立明2014年中央统筹资金永宁县第一排水沟、永清沟治理及泵站改造工程" xfId="7949"/>
    <cellStyle name="输入 7 5 4" xfId="7950"/>
    <cellStyle name="注释 6 4" xfId="7951"/>
    <cellStyle name="强调文字颜色 1 4 5" xfId="7952"/>
    <cellStyle name="好_9.15二支渠工程(核实后概算)_清水沟投标报价_2013年平罗小农水工程概算核2013.3.2" xfId="7953"/>
    <cellStyle name="好_批复黄羊滩（116）预算定额（最终）2010.9.3_11.24盐池高效节水" xfId="7954"/>
    <cellStyle name="好_9.15二支渠工程(核实后概算)_清水沟投标报价_2013年平罗小农水工程概算核2013.3.2_孙家滩高效节水概算朱清核（加30万最终批复f）2015.1.8" xfId="7955"/>
    <cellStyle name="警告文本 8 8" xfId="7956"/>
    <cellStyle name="汇总 6 7 4" xfId="7957"/>
    <cellStyle name="强调文字颜色 5 8 4" xfId="7958"/>
    <cellStyle name="好_9.15二支渠工程(核实后概算)_清水沟投标报价_2014年小农水工程高效片区概算核2014.6.5" xfId="7959"/>
    <cellStyle name="好_9.15二支渠工程(核实后概算)_清水沟投标报价_2015年小农水新增资金项目永宁县泵站翻建改造工程" xfId="7960"/>
    <cellStyle name="好_9.15二支渠工程(核实后概算)_孙家滩高效节水概算朱清核（加30万最终批复f）2015.1.8" xfId="7961"/>
    <cellStyle name="好_9.15二支渠工程(核实后概算)_吴忠市国家农业科技园区供水工程最终" xfId="7962"/>
    <cellStyle name="强调文字颜色 2 6 3 3" xfId="7963"/>
    <cellStyle name="好_Book1_（苏）宁夏中宁红梧山预算概算0407_孙家滩高效节水概算朱清核（加30万最终批复f）2015.1.8" xfId="7964"/>
    <cellStyle name="强调文字颜色 2 12" xfId="7965"/>
    <cellStyle name="好_Book1_1" xfId="7966"/>
    <cellStyle name="好_Book1_1_（苏）宁夏中宁红梧山预算概算0407" xfId="7967"/>
    <cellStyle name="好_Book1_1_Book1" xfId="7968"/>
    <cellStyle name="好_Book1_1_北庙灌水率及渠道流量计算" xfId="7969"/>
    <cellStyle name="汇总 4 14" xfId="7970"/>
    <cellStyle name="好_Book1_1_北庙灌水率及渠道流量计算9-6" xfId="7971"/>
    <cellStyle name="强调文字颜色 5 3 6 3" xfId="7972"/>
    <cellStyle name="输出 7 3 3" xfId="7973"/>
    <cellStyle name="好_Book1_1_喊叫水概算汇总表【批复】" xfId="7974"/>
    <cellStyle name="好_Book1_1_机电 " xfId="7975"/>
    <cellStyle name="注释 3 10" xfId="7976"/>
    <cellStyle name="解释性文本 7 2 2" xfId="7977"/>
    <cellStyle name="好_Book1_1_例：土地开发整理预算定额" xfId="7978"/>
    <cellStyle name="强调文字颜色 6 8 3 2" xfId="7979"/>
    <cellStyle name="好_Book1_1_小人饮工程工程量" xfId="7980"/>
    <cellStyle name="好_Book1_1_永宁闽宁葡萄滴管工程（三期）概算核2014.10.12" xfId="7981"/>
    <cellStyle name="输入 4 12 2" xfId="7982"/>
    <cellStyle name="好_Book1_1_永宁闽宁葡萄滴管工程（三期）概算核2014.10.12_孙家滩高效节水概算朱清核（加30万最终批复f）2015.1.8" xfId="7983"/>
    <cellStyle name="链接单元格 3 5 2" xfId="7984"/>
    <cellStyle name="好_Book1_1_原州区姚磨喷灌概算核2014.1.6" xfId="7985"/>
    <cellStyle name="好_Book1_1_原州区姚磨喷灌概算核2014.1.6_孙家滩高效节水概算朱清核（加30万最终批复f）2015.1.8" xfId="7986"/>
    <cellStyle name="好_Book1_2" xfId="7987"/>
    <cellStyle name="好_Book1_2_贺兰北庙9-8" xfId="7988"/>
    <cellStyle name="好_Book1_2_孙家滩高效节水概算朱清核（加30万最终批复f）2015.1.8" xfId="7989"/>
    <cellStyle name="好_Book1_2015年小农水新增资金项目永宁县泵站翻建改造工程" xfId="7990"/>
    <cellStyle name="好_Book1_3" xfId="7991"/>
    <cellStyle name="好_Book1_Book1" xfId="7992"/>
    <cellStyle name="好_Book1_北庙灌水率及渠道流量计算" xfId="7993"/>
    <cellStyle name="输出 7 16" xfId="7994"/>
    <cellStyle name="好_Book1_北庙灌水率及渠道流量计算9-6" xfId="7995"/>
    <cellStyle name="检查单元格 9 6 3" xfId="7996"/>
    <cellStyle name="好_Book1_丁家儿沟工程量表" xfId="7997"/>
    <cellStyle name="强调文字颜色 6 4 5 3" xfId="7998"/>
    <cellStyle name="好_Book1_丁家儿沟工程量表_（10.17）庄立明2014年中央统筹资金永宁县第一排水沟、永清沟治理及泵站改造工程" xfId="7999"/>
    <cellStyle name="检查单元格 2 7" xfId="8000"/>
    <cellStyle name="好_Book1_丁家儿沟工程量表_孙家滩高效节水概算朱清核（加30万最终批复f）2015.1.8" xfId="8001"/>
    <cellStyle name="好_Book1_丁家儿沟工程量表_吴忠市国家农业科技园区供水工程最终" xfId="8002"/>
    <cellStyle name="强调文字颜色 4 12" xfId="8003"/>
    <cellStyle name="好_Book1_灌水率及渠道流量计算" xfId="8004"/>
    <cellStyle name="好_Book1_喊叫水概算汇总表【批复】" xfId="8005"/>
    <cellStyle name="汇总 5 4 3" xfId="8006"/>
    <cellStyle name="好_Book1_宁夏深沟村1万亩概算核2013.2.4" xfId="8007"/>
    <cellStyle name="汇总 9 9 2" xfId="8008"/>
    <cellStyle name="好_Book1_吴忠市国家农业科技园区供水工程最终" xfId="8009"/>
    <cellStyle name="强调文字颜色 3 3 4 2" xfId="8010"/>
    <cellStyle name="计算 12 6" xfId="8011"/>
    <cellStyle name="好_Book1_盐池小农概算核2012.9.12" xfId="8012"/>
    <cellStyle name="好_Book1_盐池小农概算核2012.9.12_（10.17）庄立明2014年中央统筹资金永宁县第一排水沟、永清沟治理及泵站改造工程" xfId="8013"/>
    <cellStyle name="好_利通区二支渠工程概算（周工核定）20100914_利水公司二标段报价_2014年小农水工程高效片区概算核2014.6.5" xfId="8014"/>
    <cellStyle name="好_Book1_盐池小农概算核2012.9.12_2015年小农水新增资金项目永宁县泵站翻建改造工程" xfId="8015"/>
    <cellStyle name="好_Book1_盐池小农概算核2012.9.12_孙家滩高效节水概算朱清核（加30万最终批复f）2015.1.8" xfId="8016"/>
    <cellStyle name="输入 9 4 4" xfId="8017"/>
    <cellStyle name="好_Book1_盐池小农概算核2012.9.12_吴忠市国家农业科技园区供水工程最终" xfId="8018"/>
    <cellStyle name="汇总 4 12 4" xfId="8019"/>
    <cellStyle name="汇总 12" xfId="8020"/>
    <cellStyle name="输出 8 10 3" xfId="8021"/>
    <cellStyle name="好_Book1_永宁闽宁葡萄滴管工程（三期）概算核2014.10.12" xfId="8022"/>
    <cellStyle name="好_Book1_永宁闽宁葡萄滴管工程（三期）概算核2014.10.12_孙家滩高效节水概算朱清核（加30万最终批复f）2015.1.8" xfId="8023"/>
    <cellStyle name="强调文字颜色 5 7 2 2" xfId="8024"/>
    <cellStyle name="输出 2 4" xfId="8025"/>
    <cellStyle name="好_Book1_渝河下游沟道治理工程概算核2012.6.19_2015年小农水新增资金项目永宁县泵站翻建改造工程" xfId="8026"/>
    <cellStyle name="好_Book1_渝河下游沟道治理工程概算核2012.6.19_孙家滩高效节水概算朱清核（加30万最终批复f）2015.1.8" xfId="8027"/>
    <cellStyle name="好_Book1_原州区姚磨喷灌概算核2014.1.6" xfId="8028"/>
    <cellStyle name="好_Microsoft Excel 工作表" xfId="8029"/>
    <cellStyle name="好_PVC管材" xfId="8030"/>
    <cellStyle name="好_PVC管材_盐池2014年度高效节水灌溉概算核2014.6.27" xfId="8031"/>
    <cellStyle name="好_Sheet1_（10.17）庄立明2014年中央统筹资金永宁县第一排水沟、永清沟治理及泵站改造工程" xfId="8032"/>
    <cellStyle name="好_管理汇总2_三三支沟上段总概算" xfId="8033"/>
    <cellStyle name="好_Sheet1_吴忠市国家农业科技园区供水工程最终" xfId="8034"/>
    <cellStyle name="好_阿克苏地区节水规划估算(内审修改)_2013年平罗小农水工程概算核2013.3.2" xfId="8035"/>
    <cellStyle name="输入 8 15" xfId="8036"/>
    <cellStyle name="好_阿克苏地区节水规划估算(内审修改)_2015年小农水新增资金项目永宁县泵站翻建改造工程" xfId="8037"/>
    <cellStyle name="好_阿克苏地区节水规划估算(内审修改)_孙家滩高效节水概算朱清核（加30万最终批复f）2015.1.8" xfId="8038"/>
    <cellStyle name="好_白芨滩大泉、临河红墩子农水处核出文版20140304_孙家滩高效节水概算朱清核（加30万最终批复f）2015.1.8" xfId="8039"/>
    <cellStyle name="汇总 4 6" xfId="8040"/>
    <cellStyle name="好_同心人饮估算（修改方案8 4 2" xfId="8041"/>
    <cellStyle name="好_北庙灌水率及渠道流量计算9-6" xfId="8042"/>
    <cellStyle name="好_扁担沟初步概算2013.12.01" xfId="8043"/>
    <cellStyle name="好_小洪沟（新定额）2010.7.10改估算改_2013年平罗小农水工程概算核2013.3.2_孙家滩高效节水概算朱清核（加30万最终批复f）2015.1.8" xfId="8044"/>
    <cellStyle name="汇总 12 5" xfId="8045"/>
    <cellStyle name="好_扁担沟扬水站统计表（改） 2" xfId="8046"/>
    <cellStyle name="好_扁担沟扬水站统计表（改） 3" xfId="8047"/>
    <cellStyle name="好_扁担沟扬水站统计表（改）_3.13工程量清单" xfId="8048"/>
    <cellStyle name="强调文字颜色 6 3 6" xfId="8049"/>
    <cellStyle name="好_扁担沟扬水站统计表（改）_3.21江淑萍新表" xfId="8050"/>
    <cellStyle name="好_扁担沟扬水站统计表（改）_管材招标控制价" xfId="8051"/>
    <cellStyle name="好_扁担沟扬水站统计表（改）_生态移民农业开发土壤改良及治沙工程控制价工程修改" xfId="8052"/>
    <cellStyle name="好_扁担沟扬水站统计表（改）_招投标工程量" xfId="8053"/>
    <cellStyle name="好_扁担沟扬水站统计表（改）_招投标工程量_129绿化供水0312" xfId="8054"/>
    <cellStyle name="好_扁担沟扬水站统计表（改）_招投标工程量_管材招标控制价" xfId="8055"/>
    <cellStyle name="好_扁担沟扬水站统计表（改）_招投标工程量_生态移民农业开发土壤改良及治沙工程控制价工程修改" xfId="8056"/>
    <cellStyle name="好_策勒县108号文概算实施方案8000亩2011.10_2013年度青铜峡小农水概算核2013.3.4" xfId="8057"/>
    <cellStyle name="好_策勒县108号文概算实施方案8000亩2011.10_2013年平罗小农水工程概算核2013.3.2_孙家滩高效节水概算朱清核（加30万最终批复f）2015.1.8" xfId="8058"/>
    <cellStyle name="好_策勒县108号文概算实施方案8000亩2011.10_2015年小农水新增资金项目永宁县泵站翻建改造工程" xfId="8059"/>
    <cellStyle name="计算 4 3" xfId="8060"/>
    <cellStyle name="输入 5 4 3" xfId="8061"/>
    <cellStyle name="输入 8 4" xfId="8062"/>
    <cellStyle name="好_单价" xfId="8063"/>
    <cellStyle name="输入 8 4 2" xfId="8064"/>
    <cellStyle name="好_单价 2" xfId="8065"/>
    <cellStyle name="输入 8 4 3" xfId="8066"/>
    <cellStyle name="好_单价 3" xfId="8067"/>
    <cellStyle name="警告文本 12 3" xfId="8068"/>
    <cellStyle name="好_单价 5" xfId="8069"/>
    <cellStyle name="好_贺兰县兰光村、金鑫村高效节水核2012.9.13_孙家滩高效节水概算朱清核（加30万最终批复f）2015.1.8" xfId="8070"/>
    <cellStyle name="计算 11 6 3" xfId="8071"/>
    <cellStyle name="好_单价_11.24盐池高效节水" xfId="8072"/>
    <cellStyle name="好_单价_2012.5.15修改 五里坡配套控制价_2014年小农水工程高效片区概算核2014.6.5" xfId="8073"/>
    <cellStyle name="好_单价_2012.5.15修改 五里坡配套控制价_孙家滩高效节水概算朱清核（加30万最终批复f）2015.1.8" xfId="8074"/>
    <cellStyle name="好_单价_Sheet1" xfId="8075"/>
    <cellStyle name="好_单价_滨河连接线招标控制价_2014年小农水工程高效片区概算核2014.6.5" xfId="8076"/>
    <cellStyle name="警告文本 7 6 3" xfId="8077"/>
    <cellStyle name="好_单价_滨河连接线招标控制价_孙家滩高效节水概算朱清核（加30万最终批复f）2015.1.8" xfId="8078"/>
    <cellStyle name="警告文本 6 5" xfId="8079"/>
    <cellStyle name="好_单价_陈木闸硬化路破损恢复概算表2014.2.28" xfId="8080"/>
    <cellStyle name="好_单价_喊叫水概算汇总表【批复】" xfId="8081"/>
    <cellStyle name="好_单价_贺兰县兰光村、金鑫村高效节水核2012.9.13_（10.17）庄立明2014年中央统筹资金永宁县第一排水沟、永清沟治理及泵站改造工程" xfId="8082"/>
    <cellStyle name="好_单价_贺兰县兰光村、金鑫村高效节水核2012.9.13_2015年小农水新增资金项目永宁县泵站翻建改造工程" xfId="8083"/>
    <cellStyle name="好_单价_贺兰县兰光村、金鑫村高效节水核2012.9.13_吴忠市国家农业科技园区供水工程最终" xfId="8084"/>
    <cellStyle name="计算 11 10 2" xfId="8085"/>
    <cellStyle name="好_单价_吴忠市利通区扁担沟镇五里坡片区综合开发工程" xfId="8086"/>
    <cellStyle name="好_单价_五里坡2014年度小农水概算核2014.6.8" xfId="8087"/>
    <cellStyle name="强调文字颜色 1 8 6 2" xfId="8088"/>
    <cellStyle name="汇总 3 10 4" xfId="8089"/>
    <cellStyle name="好_单价_小人饮工程工程量" xfId="8090"/>
    <cellStyle name="解释性文本 12 2 2" xfId="8091"/>
    <cellStyle name="好_单价_盐池2014年度高效节水灌溉概算核2014.6.27" xfId="8092"/>
    <cellStyle name="好_单价_永宁闽宁葡萄滴管工程（三期）概算核2014.10.12" xfId="8093"/>
    <cellStyle name="好_单价_中宁红柳沟概算最终2013.4.17" xfId="8094"/>
    <cellStyle name="好_德隆116号文概算2012.11.21" xfId="8095"/>
    <cellStyle name="好_德隆116号文概算2012.11.21_喊叫水概算汇总表【批复】" xfId="8096"/>
    <cellStyle name="好_德隆116号文概算2012.11.21_永宁闽宁葡萄滴管工程（三期）概算核2014.10.12" xfId="8097"/>
    <cellStyle name="好_第二次上报129绿化供水0312_2014年小农水工程高效片区概算核2014.6.5" xfId="8098"/>
    <cellStyle name="好_丁家儿沟工程量表_孙家滩高效节水概算朱清核（加30万最终批复f）2015.1.8" xfId="8099"/>
    <cellStyle name="注释 8 2 10 3" xfId="8100"/>
    <cellStyle name="好_丁家儿沟工程量表_吴忠市国家农业科技园区供水工程最终" xfId="8101"/>
    <cellStyle name="好_复件 2010年马莲渠灌域小型农田水利工程_（10.17）庄立明2014年中央统筹资金永宁县第一排水沟、永清沟治理及泵站改造工程" xfId="8102"/>
    <cellStyle name="好_复件 2010年马莲渠灌域小型农田水利工程_2013年平罗小农水工程概算核2013.3.2_孙家滩高效节水概算朱清核（加30万最终批复f）2015.1.8" xfId="8103"/>
    <cellStyle name="好_复件 2010年马莲渠灌域小型农田水利工程_2014年小农水工程高效片区概算核2014.6.5" xfId="8104"/>
    <cellStyle name="注释 8 2 9 2" xfId="8105"/>
    <cellStyle name="好_复件 2010年马莲渠灌域小型农田水利工程_吴忠市国家农业科技园区供水工程最终" xfId="8106"/>
    <cellStyle name="好_复件 4月15日2010年马莲渠灌域小型农田水利工程概算11" xfId="8107"/>
    <cellStyle name="好_复件 4月15日2010年马莲渠灌域小型农田水利工程概算11_（10.17）庄立明2014年中央统筹资金永宁县第一排水沟、永清沟治理及泵站改造工程" xfId="8108"/>
    <cellStyle name="好_复件 4月15日2010年马莲渠灌域小型农田水利工程概算11_2013年平罗小农水工程概算核2013.3.2_孙家滩高效节水概算朱清核（加30万最终批复f）2015.1.8" xfId="8109"/>
    <cellStyle name="好_复件 4月15日2010年马莲渠灌域小型农田水利工程概算11_孙家滩高效节水概算朱清核（加30万最终批复f）2015.1.8" xfId="8110"/>
    <cellStyle name="好_复件 4月15日2010年马莲渠灌域小型农田水利工程概算11_吴忠市国家农业科技园区供水工程最终" xfId="8111"/>
    <cellStyle name="解释性文本 8 3 3" xfId="8112"/>
    <cellStyle name="好_副本3.29马波二渠所需表3.30" xfId="8113"/>
    <cellStyle name="警告文本 8 2" xfId="8114"/>
    <cellStyle name="好_副本3.29马波二渠所需表3.30_（10.17）庄立明2014年中央统筹资金永宁县第一排水沟、永清沟治理及泵站改造工程" xfId="8115"/>
    <cellStyle name="好_副本3.29马波二渠所需表3.30_2013年平罗小农水工程概算核2013.3.2" xfId="8116"/>
    <cellStyle name="检查单元格 9 3 2" xfId="8117"/>
    <cellStyle name="好_副本3.29马波二渠所需表3.30_2013年平罗小农水工程概算核2013.3.2_孙家滩高效节水概算朱清核（加30万最终批复f）2015.1.8" xfId="8118"/>
    <cellStyle name="好_宁夏农垦农业综合开发十二五规划3.15_灌水率及渠道流量计算" xfId="8119"/>
    <cellStyle name="好_副本3.29马波二渠所需表3.30_2014年小农水工程高效片区概算核2014.6.5" xfId="8120"/>
    <cellStyle name="适中 9 6" xfId="8121"/>
    <cellStyle name="检查单元格 10 4" xfId="8122"/>
    <cellStyle name="好_副本3.29马波二渠所需表3.30_2015年小农水新增资金项目永宁县泵站翻建改造工程" xfId="8123"/>
    <cellStyle name="输出 11 2" xfId="8124"/>
    <cellStyle name="好_副本3.29马波二渠所需表3.30_吴忠市国家农业科技园区供水工程最终" xfId="8125"/>
    <cellStyle name="好_概算（世行）_三三支沟上段总概算" xfId="8126"/>
    <cellStyle name="好_概算表" xfId="8127"/>
    <cellStyle name="好_概算表4.19" xfId="8128"/>
    <cellStyle name="好_概算表4.19_平罗高仁节水灌溉概算表5.20（总价核定）" xfId="8129"/>
    <cellStyle name="好_高家闸 概算宁夏13号文新定额-2010.12.21核_（10.17）庄立明2014年中央统筹资金永宁县第一排水沟、永清沟治理及泵站改造工程" xfId="8130"/>
    <cellStyle name="好_高家闸 概算宁夏13号文新定额-2010.12.21核_2015年小农水新增资金项目永宁县泵站翻建改造工程" xfId="8131"/>
    <cellStyle name="适中 5 3 3" xfId="8132"/>
    <cellStyle name="好_高效节水单价-2期_孙家滩高效节水概算朱清核（加30万最终批复f）2015.1.8" xfId="8133"/>
    <cellStyle name="好_工程预算" xfId="8134"/>
    <cellStyle name="警告文本 10 5 2" xfId="8135"/>
    <cellStyle name="好_估算（可研20130131）" xfId="8136"/>
    <cellStyle name="好_估算（可研20130131） 3" xfId="8137"/>
    <cellStyle name="输入 8 16" xfId="8138"/>
    <cellStyle name="好_估算（可研20130131） 3 2" xfId="8139"/>
    <cellStyle name="好_估算（可研20130131） 4" xfId="8140"/>
    <cellStyle name="好_管材招标控制价" xfId="8141"/>
    <cellStyle name="警告文本 5 3" xfId="8142"/>
    <cellStyle name="好_灌水率" xfId="8143"/>
    <cellStyle name="好_灌水率及渠道流量计算" xfId="8144"/>
    <cellStyle name="输出 7 9 4" xfId="8145"/>
    <cellStyle name="好_国土新定额 吴忠高闸（玲姐） 2013.5.8" xfId="8146"/>
    <cellStyle name="好_贺兰金贵镇2013年高标准估算表8.2 79-8" xfId="8147"/>
    <cellStyle name="好_贺兰县兰光村、金鑫村高效节水核2012.9.13" xfId="8148"/>
    <cellStyle name="强调文字颜色 3 7 3 3" xfId="8149"/>
    <cellStyle name="好_贺兰县以色列贷款项目建设内容估算表" xfId="8150"/>
    <cellStyle name="好_黄土梁灌区 5" xfId="8151"/>
    <cellStyle name="好_黄土梁灌区_11.24盐池高效节水" xfId="8152"/>
    <cellStyle name="警告文本 6 4" xfId="8153"/>
    <cellStyle name="好_黄土梁灌区_2012.5.15修改 五里坡配套控制价" xfId="8154"/>
    <cellStyle name="好_黄土梁灌区_2012.5.15修改 五里坡配套控制价_2014年小农水工程高效片区概算核2014.6.5" xfId="8155"/>
    <cellStyle name="好_黄土梁灌区_2012.5.15修改 五里坡配套控制价_孙家滩高效节水概算朱清核（加30万最终批复f）2015.1.8" xfId="8156"/>
    <cellStyle name="好_黄土梁灌区_2013.10.11（最终）吴忠市金积造123纸工业园区速生林" xfId="8157"/>
    <cellStyle name="好_黄土梁灌区_2013.10.11（最终）吴忠市金积造123纸工业园区速生林_1" xfId="8158"/>
    <cellStyle name="解释性文本 7" xfId="8159"/>
    <cellStyle name="好_黄土梁灌区_滨河连接线招标控制价" xfId="8160"/>
    <cellStyle name="好_黄土梁灌区_滨河连接线招标控制价_孙家滩高效节水概算朱清核（加30万最终批复f）2015.1.8" xfId="8161"/>
    <cellStyle name="强调文字颜色 1 3 6 3" xfId="8162"/>
    <cellStyle name="好_黄土梁灌区_第五批小农水重点县中宁县舟塔乡铁渠枸杞滴灌工程2014.4.9" xfId="8163"/>
    <cellStyle name="好_黄土梁灌区_反帝沟上段2012.12.25" xfId="8164"/>
    <cellStyle name="链接单元格 6 5 2" xfId="8165"/>
    <cellStyle name="好_黄土梁灌区_喊叫水概算汇总表【批复】" xfId="8166"/>
    <cellStyle name="好_黄土梁灌区_贺兰县兰光村、金鑫村高效节水核2012.9.13_孙家滩高效节水概算朱清核（加30万最终批复f）2015.1.8" xfId="8167"/>
    <cellStyle name="好_黄土梁灌区_贺兰县兰光村、金鑫村高效节水核2012.9.13_吴忠市国家农业科技园区供水工程最终" xfId="8168"/>
    <cellStyle name="好_黄土梁灌区_惠农渠永宁县李俊镇新老出水渠取水工程2013-05-14" xfId="8169"/>
    <cellStyle name="好_黄土梁灌区_灵武2014高效节水工程概算核2014.6.27_孙家滩高效节水概算朱清核（加30万最终批复f）2015.1.8" xfId="8170"/>
    <cellStyle name="警告文本 5" xfId="8171"/>
    <cellStyle name="输入 9 2 4" xfId="8172"/>
    <cellStyle name="好_黄土梁灌区_宁夏中宁县出口枸杞生产示范基地节水滴灌项目" xfId="8173"/>
    <cellStyle name="好_黄土梁灌区_吴忠市金积造纸工业园区 速生林（余工）基地工程【2009)13号" xfId="8174"/>
    <cellStyle name="好_黄土梁灌区_盐池2014年度高效节水灌溉概算核2014.6.27" xfId="8175"/>
    <cellStyle name="好_黄土梁灌区_永宁闽宁葡萄滴管工程（三期）概算核2014.10.12" xfId="8176"/>
    <cellStyle name="强调文字颜色 3 12" xfId="8177"/>
    <cellStyle name="好_黄土梁灌区_中宁红柳沟概算最终2013.4.17" xfId="8178"/>
    <cellStyle name="输入 6 4 3" xfId="8179"/>
    <cellStyle name="好_黄羊滩（116）预算定额（最终）2010.03.28 2" xfId="8180"/>
    <cellStyle name="好_黄羊滩（116）预算定额（最终）2010.03.28 5" xfId="8181"/>
    <cellStyle name="好_黄羊滩（116）预算定额（最终）2010.03.28_2012.5.15修改 五里坡配套控制价" xfId="8182"/>
    <cellStyle name="好_黄羊滩（116）预算定额（最终）2010.03.28_2012.5.15修改 五里坡配套控制价_孙家滩高效节水概算朱清核（加30万最终批复f）2015.1.8" xfId="8183"/>
    <cellStyle name="好_黄羊滩（116）预算定额（最终）2010.03.28_2013.10.11（最终）吴忠市金积造123纸工业园区速生林" xfId="8184"/>
    <cellStyle name="好_黄羊滩（116）预算定额（最终）2010.03.28_2013.10.11（最终）吴忠市金积造123纸工业园区速生林_1" xfId="8185"/>
    <cellStyle name="好_黄羊滩（116）预算定额（最终）2010.03.28_滨河连接线招标控制价" xfId="8186"/>
    <cellStyle name="好_黄羊滩（116）预算定额（最终）2010.03.28_陈木闸硬化路破损恢复概算表2014.2.28" xfId="8187"/>
    <cellStyle name="汇总 2 9" xfId="8188"/>
    <cellStyle name="好_黄羊滩（116）预算定额（最终）2010.03.28_喊叫水概算汇总表【批复】" xfId="8189"/>
    <cellStyle name="好_黄羊滩（116）预算定额（最终）2010.03.28_贺兰县兰光村、金鑫村高效节水核2012.9.13_（10.17）庄立明2014年中央统筹资金永宁县第一排水沟、永清沟治理及泵站改造工程" xfId="8190"/>
    <cellStyle name="好_黄羊滩（116）预算定额（最终）2010.03.28_贺兰县兰光村、金鑫村高效节水核2012.9.13_孙家滩高效节水概算朱清核（加30万最终批复f）2015.1.8" xfId="8191"/>
    <cellStyle name="汇总 3 12" xfId="8192"/>
    <cellStyle name="好_黄羊滩（116）预算定额（最终）2010.03.28_贺兰县兰光村、金鑫村高效节水核2012.9.13_吴忠市国家农业科技园区供水工程最终" xfId="8193"/>
    <cellStyle name="检查单元格 10 4 2" xfId="8194"/>
    <cellStyle name="适中 9 6 2" xfId="8195"/>
    <cellStyle name="好_黄羊滩（116）预算定额（最终）2010.03.28_惠农渠永宁县李俊镇新老出水渠取水工程2013-05-14" xfId="8196"/>
    <cellStyle name="好_黄羊滩（116）预算定额（最终）2010.03.28_灵武2014高效节水工程概算核2014.6.27_孙家滩高效节水概算朱清核（加30万最终批复f）2015.1.8" xfId="8197"/>
    <cellStyle name="好_黄羊滩（116）预算定额（最终）2010.03.28_天元水泥厂工程概算表2014.4.21" xfId="8198"/>
    <cellStyle name="计算 2 2 3" xfId="8199"/>
    <cellStyle name="好_黄羊滩（116）预算定额（最终）2010.03.28_吴忠市金积造纸工业园区 速生林（余工）基地工程【2009)13号" xfId="8200"/>
    <cellStyle name="好_西吉县葫芦河治理工程概算表（116号）-核_陈木闸硬化路破损恢复概算表2014.2.28" xfId="8201"/>
    <cellStyle name="汇总 9 2 3" xfId="8202"/>
    <cellStyle name="好_黄羊滩（116）预算定额（最终）2010.03.28_吴忠市利通区扁担沟镇五里坡片区综合开发工程" xfId="8203"/>
    <cellStyle name="好_黄羊滩（116）预算定额（最终）2010.03.28_吴忠市孙家滩土地占补二期预算（马建涛2014.7.6终）" xfId="8204"/>
    <cellStyle name="好_黄羊滩（116）预算定额（最终）2010.03.28_五里坡2014年度小农水概算核2014.6.8" xfId="8205"/>
    <cellStyle name="强调文字颜色 2 4 2" xfId="8206"/>
    <cellStyle name="汇总 8 4 2" xfId="8207"/>
    <cellStyle name="好_黄羊滩（116）预算定额（最终）2010.03.28_小人饮工程工程量" xfId="8208"/>
    <cellStyle name="好_黄羊滩（116）预算定额（最终）2010.03.28_盐池2014年度高效节水灌溉概算核2014.6.27" xfId="8209"/>
    <cellStyle name="输入 2 7" xfId="8210"/>
    <cellStyle name="好_菊花台节灌工程预算滴灌2010114" xfId="8211"/>
    <cellStyle name="好_菊花台节灌工程预算滴灌2010114_（10.17）庄立明2014年中央统筹资金永宁县第一排水沟、永清沟治理及泵站改造工程" xfId="8212"/>
    <cellStyle name="好_菊花台节灌工程预算滴灌2010114_贺兰县以色列贷款项目建设内容估算表" xfId="8213"/>
    <cellStyle name="注释 8 8 2" xfId="8214"/>
    <cellStyle name="好_李庄饮水工程概算核2012.5.16" xfId="8215"/>
    <cellStyle name="好_李庄饮水工程概算核2012.5.16_（10.17）庄立明2014年中央统筹资金永宁县第一排水沟、永清沟治理及泵站改造工程" xfId="8216"/>
    <cellStyle name="好_立岗镇建筑物统计表" xfId="8217"/>
    <cellStyle name="好_立岗镇建筑物统计表_Book1" xfId="8218"/>
    <cellStyle name="计算 4 6 2" xfId="8219"/>
    <cellStyle name="好_立岗镇建筑物统计表_贺兰北庙9-8" xfId="8220"/>
    <cellStyle name="汇总 9 14" xfId="8221"/>
    <cellStyle name="好_五里坡生态移民农业开发土壤改良及治沙工程控制价工程" xfId="8222"/>
    <cellStyle name="好_利水公司二标段报价" xfId="8223"/>
    <cellStyle name="强调文字颜色 4 6 6" xfId="8224"/>
    <cellStyle name="好_利水公司二标段报价_（10.17）庄立明2014年中央统筹资金永宁县第一排水沟、永清沟治理及泵站改造工程" xfId="8225"/>
    <cellStyle name="好_利水公司二标段报价_2013年平罗小农水工程概算核2013.3.2_孙家滩高效节水概算朱清核（加30万最终批复f）2015.1.8" xfId="8226"/>
    <cellStyle name="好_五里坡生态移民农业开发土壤改良及治沙工程控制价工程_2014年小农水工程高效片区概算核2014.6.5" xfId="8227"/>
    <cellStyle name="好_利水公司二标段报价_2014年小农水工程高效片区概算核2014.6.5" xfId="8228"/>
    <cellStyle name="千位_ 方正PC" xfId="8229"/>
    <cellStyle name="好_利水公司二标段报价_吴忠市国家农业科技园区供水工程最终" xfId="8230"/>
    <cellStyle name="检查单元格 5 2 2" xfId="8231"/>
    <cellStyle name="好_利通区2012年小农水重点县概算核2012.9.18" xfId="8232"/>
    <cellStyle name="好_利通区2012年小农水重点县概算核2012.9.18_（10.17）庄立明2014年中央统筹资金永宁县第一排水沟、永清沟治理及泵站改造工程" xfId="8233"/>
    <cellStyle name="计算 5 7 2" xfId="8234"/>
    <cellStyle name="好_利通区2012年小农水重点县概算核2012.9.18_孙家滩高效节水概算朱清核（加30万最终批复f）2015.1.8" xfId="8235"/>
    <cellStyle name="好_利通区东塔寺乡白寺滩村优质葡萄高效节水灌溉工程概算_2013年平罗小农水工程概算核2013.3.2" xfId="8236"/>
    <cellStyle name="好_利通区东塔寺乡白寺滩村优质葡萄高效节水灌溉工程概算_2014年小农水工程高效片区概算核2014.6.5" xfId="8237"/>
    <cellStyle name="输出 7" xfId="8238"/>
    <cellStyle name="好_利通区东塔寺乡白寺滩村优质葡萄高效节水灌溉工程概算_利水公司二标段报价_2013年平罗小农水工程概算核2013.3.2" xfId="8239"/>
    <cellStyle name="好_利通区东塔寺乡白寺滩村优质葡萄高效节水灌溉工程概算_利水公司二标段报价_孙家滩高效节水概算朱清核（加30万最终批复f）2015.1.8" xfId="8240"/>
    <cellStyle name="汇总 7 6 4" xfId="8241"/>
    <cellStyle name="好_利通区东塔寺乡白寺滩村优质葡萄高效节水灌溉工程概算_利水公司二标段报价_吴忠市国家农业科技园区供水工程最终" xfId="8242"/>
    <cellStyle name="好_利通区二支渠工程概算（周工核定）20100914_2013年平罗小农水工程概算核2013.3.2" xfId="8243"/>
    <cellStyle name="好_利通区二支渠工程概算（周工核定）20100914_2014年小农水工程高效片区概算核2014.6.5" xfId="8244"/>
    <cellStyle name="汇总 12 4" xfId="8245"/>
    <cellStyle name="好_利通区二支渠工程概算（周工核定）20100914_利水公司二标段报价_（10.17）庄立明2014年中央统筹资金永宁县第一排水沟、永清沟治理及泵站改造工程" xfId="8246"/>
    <cellStyle name="好_利通区二支渠工程概算（周工核定）20100914_利水公司二标段报价_2013年平罗小农水工程概算核2013.3.2_孙家滩高效节水概算朱清核（加30万最终批复f）2015.1.8" xfId="8247"/>
    <cellStyle name="好_利通区二支渠工程概算（周工核定）20100914_清水沟投标报价" xfId="8248"/>
    <cellStyle name="警告文本 9 5" xfId="8249"/>
    <cellStyle name="好_利通区二支渠工程概算（周工核定）20100914_清水沟投标报价_2013年平罗小农水工程概算核2013.3.2_孙家滩高效节水概算朱清核（加30万最终批复f）2015.1.8" xfId="8250"/>
    <cellStyle name="好_利通区二支渠工程概算（周工核定）20100914_清水沟投标报价_孙家滩高效节水概算朱清核（加30万最终批复f）2015.1.8" xfId="8251"/>
    <cellStyle name="好_利通区二支渠工程概算（周工核定）20100914_清水沟投标报价_吴忠市国家农业科技园区供水工程最终" xfId="8252"/>
    <cellStyle name="计算 11 5 3" xfId="8253"/>
    <cellStyle name="好_利通区二支渠工程概算（周工核定）20100914_三标段报价1" xfId="8254"/>
    <cellStyle name="好_利通区二支渠工程概算（周工核定）20100914_三标段报价1_孙家滩高效节水概算朱清核（加30万最终批复f）2015.1.8" xfId="8255"/>
    <cellStyle name="好_利通区二支渠工程概算（周工核定）20100914_孙家滩高效节水概算朱清核（加30万最终批复f）2015.1.8" xfId="8256"/>
    <cellStyle name="好_利通区二支渠工程概算（周工核定）20100914_兴水公司二支渠报价" xfId="8257"/>
    <cellStyle name="解释性文本 8 5" xfId="8258"/>
    <cellStyle name="汇总 11 9 3" xfId="8259"/>
    <cellStyle name="好_利通区二支渠工程概算（周工核定）20100914_兴水公司二支渠报价_（10.17）庄立明2014年中央统筹资金永宁县第一排水沟、永清沟治理及泵站改造工程" xfId="8260"/>
    <cellStyle name="汇总 3 2 4" xfId="8261"/>
    <cellStyle name="好_利通区二支渠工程概算（周工核定）20100914_兴水公司二支渠报价_2013年平罗小农水工程概算核2013.3.2" xfId="8262"/>
    <cellStyle name="好_利通区二支渠工程概算（周工核定）20100914_兴水公司二支渠报价_孙家滩高效节水概算朱清核（加30万最终批复f）2015.1.8" xfId="8263"/>
    <cellStyle name="好_利通区马波二渠及四支渠断面_2013年平罗小农水工程概算核2013.3.2_孙家滩高效节水概算朱清核（加30万最终批复f）2015.1.8" xfId="8264"/>
    <cellStyle name="好_利通区马波二渠及四支渠断面_孙家滩高效节水概算朱清核（加30万最终批复f）2015.1.8" xfId="8265"/>
    <cellStyle name="强调文字颜色 6 3 2 2" xfId="8266"/>
    <cellStyle name="好_利通区马波二渠及四支渠断面_吴忠市国家农业科技园区供水工程最终" xfId="8267"/>
    <cellStyle name="解释性文本 4 6 2" xfId="8268"/>
    <cellStyle name="好_临时工" xfId="8269"/>
    <cellStyle name="好_南梁农场建设内容" xfId="8270"/>
    <cellStyle name="好_宁夏农垦农业综合开发十二五规划3.15_北庙灌水率及渠道流量计算" xfId="8271"/>
    <cellStyle name="好_宁夏农垦农业综合开发十二五规划3.15_北庙灌水率及渠道流量计算9-6" xfId="8272"/>
    <cellStyle name="好_宁夏农垦农业综合开发十二五规划3.15_贺兰北庙9-8" xfId="8273"/>
    <cellStyle name="好_宁夏深沟村1万亩概算核2013.2.4" xfId="8274"/>
    <cellStyle name="好_宁夏小农水重点县项目取费标准参照表2012-10-21" xfId="8275"/>
    <cellStyle name="好_宁夏易捷枸杞庄园科技有限公司恩和枸杞示范基地滴灌项目2012.3.23（1f）_孙家滩高效节水概算朱清核（加30万最终批复f）2015.1.8" xfId="8276"/>
    <cellStyle name="输入 6 7 4" xfId="8277"/>
    <cellStyle name="好_宁夏易捷枸杞庄园科技有限公司恩和枸杞示范基地滴灌项目2012.3.23（1f）_永宁闽宁葡萄滴管工程（三期）概算核2014.10.12" xfId="8278"/>
    <cellStyle name="好_农发仪器设备1_Book1_贺兰北庙9-8" xfId="8279"/>
    <cellStyle name="好_农发仪器设备1_北庙灌水率及渠道流量计算" xfId="8280"/>
    <cellStyle name="解释性文本 14" xfId="8281"/>
    <cellStyle name="好_农发仪器设备1_灌水率及渠道流量计算" xfId="8282"/>
    <cellStyle name="注释 10 2 5 2" xfId="8283"/>
    <cellStyle name="警告文本 10 8" xfId="8284"/>
    <cellStyle name="输入 2 11 4" xfId="8285"/>
    <cellStyle name="好_农发仪器设备1_贺兰北庙9-8" xfId="8286"/>
    <cellStyle name="好_农业汇总2" xfId="8287"/>
    <cellStyle name="好_农业汇总2_三三支沟上段总概算" xfId="8288"/>
    <cellStyle name="汇总 8 6" xfId="8289"/>
    <cellStyle name="好_彭阳县工程概算表2012-10-21-核" xfId="8290"/>
    <cellStyle name="汇总 4 7 3" xfId="8291"/>
    <cellStyle name="好_批复黄羊滩（116）预算定额（最终）2010.9.3" xfId="8292"/>
    <cellStyle name="汇总 4 4 2" xfId="8293"/>
    <cellStyle name="好_批复黄羊滩（116）预算定额（最终）2010.9.3 4" xfId="8294"/>
    <cellStyle name="汇总 4 4 3" xfId="8295"/>
    <cellStyle name="好_批复黄羊滩（116）预算定额（最终）2010.9.3 5" xfId="8296"/>
    <cellStyle name="好_批复黄羊滩（116）预算定额（最终）2010.9.3_2013.10.11（最终）吴忠市金积造123纸工业园区速生林" xfId="8297"/>
    <cellStyle name="好_批复黄羊滩（116）预算定额（最终）2010.9.3_惠农渠永宁县李俊镇新老出水渠取水工程2013-05-14" xfId="8298"/>
    <cellStyle name="好_批复黄羊滩（116）预算定额（最终）2010.9.3_利通区抗旱规划报告（修编）暨2012-2016年实施方案" xfId="8299"/>
    <cellStyle name="好_批复黄羊滩（116）预算定额（最终）2010.9.3_宁夏中宁县出口枸杞生产示范基地节水滴灌项目" xfId="8300"/>
    <cellStyle name="好_批复黄羊滩（116）预算定额（最终）2010.9.3_天元水泥厂工程概算表2014.4.21" xfId="8301"/>
    <cellStyle name="汇总 9 11 4" xfId="8302"/>
    <cellStyle name="好_批复黄羊滩（116）预算定额（最终）2010.9.3_吴忠利通区五里坡ff" xfId="8303"/>
    <cellStyle name="汇总 5 7 2" xfId="8304"/>
    <cellStyle name="好_批复黄羊滩（116）预算定额（最终）2010.9.3_吴忠市金积造纸工业园区 速生林（余工）基地工程【2009)13号" xfId="8305"/>
    <cellStyle name="好_批复黄羊滩（116）预算定额（最终）2010.9.3_吴忠市孙家滩土地占补二期预算（马建涛2014.7.6终）" xfId="8306"/>
    <cellStyle name="好_批复黄羊滩（116）预算定额（最终）2010.9.3_五里坡2014年度小农水概算核2014.6.8" xfId="8307"/>
    <cellStyle name="好_批复黄羊滩（116）预算定额（最终）2010.9.3_小人饮工程工程量" xfId="8308"/>
    <cellStyle name="好_秦家沟水库工程可研估算审核2011.5.12核" xfId="8309"/>
    <cellStyle name="好_秦家沟水库工程可研估算审核2011.5.12核_喊叫水概算汇总表【批复】" xfId="8310"/>
    <cellStyle name="好_秦家沟水库工程可研估算审核2011.5.12核_盐池2014年度高效节水灌溉概算核2014.6.27" xfId="8311"/>
    <cellStyle name="好_青铜峡反帝沟概算核2013.11.20朱清核价马微核量 (20130103设计调整20140110申总和马微)(1)" xfId="8312"/>
    <cellStyle name="好_青铜峡市2万亩葡萄滴灌概算" xfId="8313"/>
    <cellStyle name="计算 2 2" xfId="8314"/>
    <cellStyle name="好_清水沟投标报价" xfId="8315"/>
    <cellStyle name="好_清水沟投标报价_（10.17）庄立明2014年中央统筹资金永宁县第一排水沟、永清沟治理及泵站改造工程" xfId="8316"/>
    <cellStyle name="好_清水沟投标报价_2013年平罗小农水工程概算核2013.3.2_孙家滩高效节水概算朱清核（加30万最终批复f）2015.1.8" xfId="8317"/>
    <cellStyle name="计算 10 11 3" xfId="8318"/>
    <cellStyle name="好_清水沟投标报价_2014年小农水工程高效片区概算核2014.6.5" xfId="8319"/>
    <cellStyle name="好_清水沟投标报价_孙家滩高效节水概算朱清核（加30万最终批复f）2015.1.8" xfId="8320"/>
    <cellStyle name="好_清水沟投标报价_吴忠市国家农业科技园区供水工程最终" xfId="8321"/>
    <cellStyle name="好_庆华水厂设计费监理费计算表" xfId="8322"/>
    <cellStyle name="好_庆华水厂设计费监理费计算表_（10.17）庄立明2014年中央统筹资金永宁县第一排水沟、永清沟治理及泵站改造工程" xfId="8323"/>
    <cellStyle name="输出 11 3 3" xfId="8324"/>
    <cellStyle name="好_庆华水厂设计费监理费计算表_2013年度青铜峡小农水概算核2013.3.4" xfId="8325"/>
    <cellStyle name="强调文字颜色 3 7 4 2" xfId="8326"/>
    <cellStyle name="好_庆华水厂设计费监理费计算表_2013年平罗小农水工程概算核2013.3.2" xfId="8327"/>
    <cellStyle name="汇总 10 12 2" xfId="8328"/>
    <cellStyle name="好_庆华水厂设计费监理费计算表_2013年平罗小农水工程概算核2013.3.2_孙家滩高效节水概算朱清核（加30万最终批复f）2015.1.8" xfId="8329"/>
    <cellStyle name="好_庆华水厂设计费监理费计算表_吴忠市国家农业科技园区供水工程最终" xfId="8330"/>
    <cellStyle name="好_人工湖工程预算2011.3.25(存）" xfId="8331"/>
    <cellStyle name="好_人工湖工程预算2011.3.25(存） 2" xfId="8332"/>
    <cellStyle name="好_天宇奶牛概算（张伟峰）" xfId="8333"/>
    <cellStyle name="好_人工湖工程预算2011.3.25(存） 3" xfId="8334"/>
    <cellStyle name="好_三标段报价1" xfId="8335"/>
    <cellStyle name="计算 5 11 4" xfId="8336"/>
    <cellStyle name="汇总 2 10 2" xfId="8337"/>
    <cellStyle name="好_三三支沟上段总概算" xfId="8338"/>
    <cellStyle name="好_桑园沟新定额概算表(0713收)(审)" xfId="8339"/>
    <cellStyle name="好_桑园沟新定额概算表(0713收)(审)_喊叫水概算汇总表【批复】" xfId="8340"/>
    <cellStyle name="好_桑园沟新定额概算表(0713收)(审)_原州区姚磨喷灌概算核2014.1.6" xfId="8341"/>
    <cellStyle name="计算 7 5 4" xfId="8342"/>
    <cellStyle name="好_晒场" xfId="8343"/>
    <cellStyle name="计算 4 11 4" xfId="8344"/>
    <cellStyle name="好_晒场_喊叫水概算汇总表【批复】" xfId="8345"/>
    <cellStyle name="好_晒场_盐池2014年度高效节水灌溉概算核2014.6.27" xfId="8346"/>
    <cellStyle name="好_中卫市南山台泵站1" xfId="8347"/>
    <cellStyle name="好_晒场_永宁闽宁葡萄滴管工程（三期）概算核2014.10.12" xfId="8348"/>
    <cellStyle name="解释性文本 2 6" xfId="8349"/>
    <cellStyle name="好_生态移民农业开发土壤改良及治沙工程控制价工程修改" xfId="8350"/>
    <cellStyle name="汇总 11 3 4" xfId="8351"/>
    <cellStyle name="好_生态移民农业开发土壤改良及治沙工程控制价工程修改_2014年小农水工程高效片区概算核2014.6.5" xfId="8352"/>
    <cellStyle name="计算 2 5" xfId="8353"/>
    <cellStyle name="输入 10 8 2" xfId="8354"/>
    <cellStyle name="好_石头河概算" xfId="8355"/>
    <cellStyle name="好_台时、单价汇总_孙家滩高效节水概算朱清核（加30万最终批复f）2015.1.8" xfId="8356"/>
    <cellStyle name="强调文字颜色 2 4 5 2" xfId="8357"/>
    <cellStyle name="好_台时计算表" xfId="8358"/>
    <cellStyle name="好_台时计算表_孙家滩高效节水概算朱清核（加30万最终批复f）2015.1.8" xfId="8359"/>
    <cellStyle name="好_唐访渡槽工程量方案比选611" xfId="8360"/>
    <cellStyle name="注释 3 7 2" xfId="8361"/>
    <cellStyle name="强调文字颜色 5 7 4" xfId="8362"/>
    <cellStyle name="好_唐访渡槽工程量方案比选611 4 3" xfId="8363"/>
    <cellStyle name="汇总 7 17" xfId="8364"/>
    <cellStyle name="好_天宁牧业公司万头奶牛基地供水工程投资概算总表2012.6.27（马玲） 2" xfId="8365"/>
    <cellStyle name="好_天宁牧业公司万头奶牛基地供水工程投资概算总表2012.6.27（马玲） 3" xfId="8366"/>
    <cellStyle name="好_同心人饮估算（修改方案8" xfId="8367"/>
    <cellStyle name="计算 4 14 3" xfId="8368"/>
    <cellStyle name="好_同心人饮估算（修改方案8 2" xfId="8369"/>
    <cellStyle name="好_同心人饮估算（修改方案8 2 2" xfId="8370"/>
    <cellStyle name="汇总 2 6" xfId="8371"/>
    <cellStyle name="好_同心人饮估算（修改方案8 2 3" xfId="8372"/>
    <cellStyle name="汇总 2 7" xfId="8373"/>
    <cellStyle name="计算 4 14 4" xfId="8374"/>
    <cellStyle name="好_同心人饮估算（修改方案8 3" xfId="8375"/>
    <cellStyle name="好_同心人饮估算（修改方案8 3 2" xfId="8376"/>
    <cellStyle name="汇总 3 6" xfId="8377"/>
    <cellStyle name="好_同心人饮估算（修改方案8 4 3" xfId="8378"/>
    <cellStyle name="汇总 4 7" xfId="8379"/>
    <cellStyle name="输出 5 11 3" xfId="8380"/>
    <cellStyle name="好_同心人饮估算（修改方案8 5" xfId="8381"/>
    <cellStyle name="好_同心人饮估算（修改方案8 5 2" xfId="8382"/>
    <cellStyle name="汇总 5 6" xfId="8383"/>
    <cellStyle name="好_同心人饮估算（修改方案8 5 3" xfId="8384"/>
    <cellStyle name="汇总 5 7" xfId="8385"/>
    <cellStyle name="输出 5 11 4" xfId="8386"/>
    <cellStyle name="好_同心人饮估算（修改方案8 6" xfId="8387"/>
    <cellStyle name="好_同心人饮估算（修改方案8 6 3" xfId="8388"/>
    <cellStyle name="汇总 6 7" xfId="8389"/>
    <cellStyle name="好_同心人饮估算（修改方案8 7" xfId="8390"/>
    <cellStyle name="汇总 8 9 2" xfId="8391"/>
    <cellStyle name="好_同心人饮估算（修改方案8 8" xfId="8392"/>
    <cellStyle name="汇总 8 9 3" xfId="8393"/>
    <cellStyle name="好_同心人饮估算（修改方案8_贺兰县2万亩概算核2013.3.5" xfId="8394"/>
    <cellStyle name="好_吴忠城南防洪排涝工程附属工程预算" xfId="8395"/>
    <cellStyle name="计算 5 8" xfId="8396"/>
    <cellStyle name="好_吴忠城南防洪排涝工程附属工程预算_孙家滩高效节水概算朱清核（加30万最终批复f）2015.1.8" xfId="8397"/>
    <cellStyle name="汇总 5 7 4" xfId="8398"/>
    <cellStyle name="好_吴忠市双吉沟概算核2012.12.7" xfId="8399"/>
    <cellStyle name="好_吴忠市孙家滩项目2011.12.16（马玲）【2009】13号文概算标准" xfId="8400"/>
    <cellStyle name="警告文本 10 7" xfId="8401"/>
    <cellStyle name="输入 2 11 3" xfId="8402"/>
    <cellStyle name="好_吴忠市孙家滩项目2011.12.16（马玲）【2009】13号文概算标准_永宁闽宁葡萄滴管工程（三期）概算核2014.10.12" xfId="8403"/>
    <cellStyle name="好_吴忠市孙家滩项目2011.12.16-批复概算" xfId="8404"/>
    <cellStyle name="好_吴忠市孙家滩项目2011.12.16-批复概算 2" xfId="8405"/>
    <cellStyle name="汇总 5 14 2" xfId="8406"/>
    <cellStyle name="好_吴忠市孙家滩项目2011.12.16-批复概算 3" xfId="8407"/>
    <cellStyle name="注释 9 2 3 2" xfId="8408"/>
    <cellStyle name="好_吴忠市孙家滩项目2011.12.16-批复概算_盐池2014年度高效节水灌溉概算核2014.6.27" xfId="8409"/>
    <cellStyle name="汇总 9 13 2" xfId="8410"/>
    <cellStyle name="好_吴忠市孙家滩项目2011.12.16-批复概算_永宁闽宁葡萄滴管工程（三期）概算核2014.10.12" xfId="8411"/>
    <cellStyle name="解释性文本 8 3 2" xfId="8412"/>
    <cellStyle name="适中 9" xfId="8413"/>
    <cellStyle name="好_吴忠市孙家滩项目2011.12.16-批复概算_永宁闽宁葡萄滴管工程（三期）概算核2014.10.12_孙家滩高效节水概算朱清核（加30万最终批复f）2015.1.8" xfId="8414"/>
    <cellStyle name="好_吴忠市孙家滩优质苹果高效节水灌溉工程总概算表2012.10.21（马玲）-核" xfId="8415"/>
    <cellStyle name="强调文字颜色 4 3 5 2" xfId="8416"/>
    <cellStyle name="好_西吉县葫芦河治理工程概算表（116号）-核" xfId="8417"/>
    <cellStyle name="好_西吉县葫芦河治理工程概算表（116号）-核 3" xfId="8418"/>
    <cellStyle name="好_西吉县葫芦河治理工程概算表（116号）-核 4" xfId="8419"/>
    <cellStyle name="好_西吉县葫芦河治理工程概算表（116号）-核 5" xfId="8420"/>
    <cellStyle name="好_西吉县葫芦河治理工程概算表（116号）-核_11.24盐池高效节水" xfId="8421"/>
    <cellStyle name="好_西吉县葫芦河治理工程概算表（116号）-核_2012.5.15修改 五里坡配套控制价" xfId="8422"/>
    <cellStyle name="好_西吉县葫芦河治理工程概算表（116号）-核_2012.5.15修改 五里坡配套控制价_2014年小农水工程高效片区概算核2014.6.5" xfId="8423"/>
    <cellStyle name="好_西吉县葫芦河治理工程概算表（116号）-核_2013.10.11（最终）吴忠市金积造123纸工业园区速生林_1" xfId="8424"/>
    <cellStyle name="输出 10 2 2" xfId="8425"/>
    <cellStyle name="好_西吉县葫芦河治理工程概算表（116号）-核_滨河连接线招标控制价" xfId="8426"/>
    <cellStyle name="链接单元格 5" xfId="8427"/>
    <cellStyle name="汇总 8 10 3" xfId="8428"/>
    <cellStyle name="输入 9 9" xfId="8429"/>
    <cellStyle name="好_西吉县葫芦河治理工程概算表（116号）-核_第五批小农水重点县中宁县舟塔乡铁渠枸杞滴灌工程2014.4.9" xfId="8430"/>
    <cellStyle name="好_西吉县葫芦河治理工程概算表（116号）-核_贺兰县兰光村、金鑫村高效节水核2012.9.13_孙家滩高效节水概算朱清核（加30万最终批复f）2015.1.8" xfId="8431"/>
    <cellStyle name="好_西吉县葫芦河治理工程概算表（116号）-核_惠农渠永宁县李俊镇新老出水渠取水工程2013-05-14" xfId="8432"/>
    <cellStyle name="适中 7 2" xfId="8433"/>
    <cellStyle name="好_西吉县葫芦河治理工程概算表（116号）-核_灵武2014高效节水工程概算核2014.6.27" xfId="8434"/>
    <cellStyle name="好_西吉县葫芦河治理工程概算表（116号）-核_灵武2014高效节水工程概算核2014.6.27_孙家滩高效节水概算朱清核（加30万最终批复f）2015.1.8" xfId="8435"/>
    <cellStyle name="输出 8 12 3" xfId="8436"/>
    <cellStyle name="汇总 4 14 4" xfId="8437"/>
    <cellStyle name="好_西吉县葫芦河治理工程概算表（116号）-核_宁夏中宁县出口枸杞生产示范基地节水滴灌项目" xfId="8438"/>
    <cellStyle name="汇总 2 11 4" xfId="8439"/>
    <cellStyle name="好_西吉县葫芦河治理工程概算表（116号）-核_吴忠市金积造纸工业园区 速生林（余工）基地工程【2009)13号" xfId="8440"/>
    <cellStyle name="好_西吉县葫芦河治理工程概算表（116号）-核_吴忠市利通区扁担沟镇五里坡片区综合开发工程" xfId="8441"/>
    <cellStyle name="好_小洪沟（新定额）2010.7.10改估算改 2" xfId="8442"/>
    <cellStyle name="检查单元格 2 5" xfId="8443"/>
    <cellStyle name="好_小洪沟（新定额）2010.7.10改估算改 2 2" xfId="8444"/>
    <cellStyle name="检查单元格 2 6" xfId="8445"/>
    <cellStyle name="好_小洪沟（新定额）2010.7.10改估算改 2 3" xfId="8446"/>
    <cellStyle name="好_小农水单价" xfId="8447"/>
    <cellStyle name="好_小洪沟（新定额）2010.7.10改估算改 3" xfId="8448"/>
    <cellStyle name="检查单元格 3 5" xfId="8449"/>
    <cellStyle name="好_小洪沟（新定额）2010.7.10改估算改 3 2" xfId="8450"/>
    <cellStyle name="检查单元格 3 6" xfId="8451"/>
    <cellStyle name="好_小洪沟（新定额）2010.7.10改估算改 3 3" xfId="8452"/>
    <cellStyle name="好_小洪沟（新定额）2010.7.10改估算改 4" xfId="8453"/>
    <cellStyle name="检查单元格 4 5" xfId="8454"/>
    <cellStyle name="好_小洪沟（新定额）2010.7.10改估算改 4 2" xfId="8455"/>
    <cellStyle name="检查单元格 4 6" xfId="8456"/>
    <cellStyle name="好_小洪沟（新定额）2010.7.10改估算改 4 3" xfId="8457"/>
    <cellStyle name="检查单元格 5 5" xfId="8458"/>
    <cellStyle name="好_小洪沟（新定额）2010.7.10改估算改 5 2" xfId="8459"/>
    <cellStyle name="好_小洪沟（新定额）2010.7.10改估算改 6" xfId="8460"/>
    <cellStyle name="好_小洪沟（新定额）2010.7.10改估算改 7" xfId="8461"/>
    <cellStyle name="好_小洪沟（新定额）2010.7.10改估算改_2014年小农水工程高效片区概算核2014.6.5" xfId="8462"/>
    <cellStyle name="汇总 9 12" xfId="8463"/>
    <cellStyle name="好_小洪沟（新定额）2010.7.10改估算改_喊叫水概算汇总表【批复】" xfId="8464"/>
    <cellStyle name="输入 3 12 3" xfId="8465"/>
    <cellStyle name="解释性文本 10 6 3" xfId="8466"/>
    <cellStyle name="好_小洪沟（新定额）2010.7.10改估算改_永宁闽宁葡萄滴管工程（三期）概算核2014.10.12" xfId="8467"/>
    <cellStyle name="好_小洪沟（新定额）2010.7.10改估算改_原州区姚磨喷灌概算核2014.1.6" xfId="8468"/>
    <cellStyle name="好_小洪沟（新定额）2010.7.10改估算改_原州区姚磨喷灌概算核2014.1.6_孙家滩高效节水概算朱清核（加30万最终批复f）2015.1.8" xfId="8469"/>
    <cellStyle name="输入 5 11" xfId="8470"/>
    <cellStyle name="好_兴水公司二支渠报价" xfId="8471"/>
    <cellStyle name="好_兴水公司二支渠报价_2013年平罗小农水工程概算核2013.3.2" xfId="8472"/>
    <cellStyle name="好_兴水公司二支渠报价_2014年小农水工程高效片区概算核2014.6.5" xfId="8473"/>
    <cellStyle name="警告文本 13" xfId="8474"/>
    <cellStyle name="好_兴水公司二支渠报价_孙家滩高效节水概算朱清核（加30万最终批复f）2015.1.8" xfId="8475"/>
    <cellStyle name="警告文本 6 3 2" xfId="8476"/>
    <cellStyle name="好_盐池高效节水概算核2014.1.7" xfId="8477"/>
    <cellStyle name="解释性文本 11 2 3" xfId="8478"/>
    <cellStyle name="好_盐池县红山沟河道整治概算核2011.4.19" xfId="8479"/>
    <cellStyle name="好_盐池县红山沟河道整治工程110303" xfId="8480"/>
    <cellStyle name="汇总 4 11 4" xfId="8481"/>
    <cellStyle name="好_盐池县红山沟河道整治工程110303 2" xfId="8482"/>
    <cellStyle name="好_盐池县红山沟河道整治工程110303 3" xfId="8483"/>
    <cellStyle name="警告文本 4 5 3" xfId="8484"/>
    <cellStyle name="好_盐池县平阳沟小型农田水利节水灌溉工程概算" xfId="8485"/>
    <cellStyle name="好_盐池小农概算核2012.9.12" xfId="8486"/>
    <cellStyle name="好_窑山人饮概算核2012.4.27" xfId="8487"/>
    <cellStyle name="好_永宁县胜利乡金沙葡萄滴灌项目116号文概算2012.11.21_喊叫水概算汇总表【批复】" xfId="8488"/>
    <cellStyle name="输出 2 2 2 4" xfId="8489"/>
    <cellStyle name="计算 7 5 3" xfId="8490"/>
    <cellStyle name="好_永宁县胜利乡金沙葡萄滴灌项目116号文概算2012.11.21_盐池2014年度高效节水灌溉概算核2014.6.27" xfId="8491"/>
    <cellStyle name="汇总 5 8 3" xfId="8492"/>
    <cellStyle name="好_永宁县西部水资源综合利用工程（银子湖）概算2012.12.13" xfId="8493"/>
    <cellStyle name="好_永宁县西部水资源综合利用工程（银子湖）概算2012.12.13 2" xfId="8494"/>
    <cellStyle name="好_永宁县西部水资源综合利用工程（银子湖）概算2012.12.13 3" xfId="8495"/>
    <cellStyle name="强调文字颜色 1 10 5" xfId="8496"/>
    <cellStyle name="好_渝河下游沟道治理工程概算核2012.6.19" xfId="8497"/>
    <cellStyle name="好_渝河下游沟道治理工程概算核2012.6.19_孙家滩高效节水概算朱清核（加30万最终批复f）2015.1.8" xfId="8498"/>
    <cellStyle name="好_原州区姚磨喷灌概算核2014.1.6_孙家滩高效节水概算朱清核（加30万最终批复f）2015.1.8" xfId="8499"/>
    <cellStyle name="强调文字颜色 1 12" xfId="8500"/>
    <cellStyle name="好_中宁红柳沟概算20110530再核(常规)" xfId="8501"/>
    <cellStyle name="好_中宁县小农水投资概算核2014.6.21" xfId="8502"/>
    <cellStyle name="输入 3 4 3" xfId="8503"/>
    <cellStyle name="好_中石化效益费用计算1008" xfId="8504"/>
    <cellStyle name="计算 4 7 3" xfId="8505"/>
    <cellStyle name="好_中石化效益费用计算1008_孙家滩高效节水概算朱清核（加30万最终批复f）2015.1.8" xfId="8506"/>
    <cellStyle name="汇总 11 11" xfId="8507"/>
    <cellStyle name="好_中卫市南山台泵站1 3" xfId="8508"/>
    <cellStyle name="好_中小河流单价" xfId="8509"/>
    <cellStyle name="解释性文本 12 2" xfId="8510"/>
    <cellStyle name="强调文字颜色 4 7 8" xfId="8511"/>
    <cellStyle name="好_中小河流单价_改(8.6)宁夏弘德慈善产业园区防洪工程" xfId="8512"/>
    <cellStyle name="汇总 10 2 3" xfId="8513"/>
    <cellStyle name="输出 10 3 3" xfId="8514"/>
    <cellStyle name="好_中小河流单价_孙家滩高效节水概算朱清核（加30万最终批复f）2015.1.8" xfId="8515"/>
    <cellStyle name="好_中小河流单价_吴忠市国家农业科技园区供水工程最终" xfId="8516"/>
    <cellStyle name="好_中小河流单价3" xfId="8517"/>
    <cellStyle name="输入 5 8 2" xfId="8518"/>
    <cellStyle name="好_中小河流-桑园沟治理工程预算-桑园沟2010.12.22核_喊叫水概算汇总表【批复】" xfId="8519"/>
    <cellStyle name="好_中小河流-桑园沟治理工程预算-桑园沟2010.12.22核_贺兰县兰光村、金鑫村高效节水核2012.9.13" xfId="8520"/>
    <cellStyle name="好_中小河流-桑园沟治理工程预算-桑园沟2010.12.22核_贺兰县兰光村、金鑫村高效节水核2012.9.13_（10.17）庄立明2014年中央统筹资金永宁县第一排水沟、永清沟治理及泵站改造工程" xfId="8521"/>
    <cellStyle name="强调文字颜色 5 10 6" xfId="8522"/>
    <cellStyle name="汇总 4 8 4" xfId="8523"/>
    <cellStyle name="好_中小河流-桑园沟治理工程预算-桑园沟2010.12.22核_贺兰县兰光村、金鑫村高效节水核2012.9.13_孙家滩高效节水概算朱清核（加30万最终批复f）2015.1.8" xfId="8524"/>
    <cellStyle name="好_中小河流-桑园沟治理工程预算-桑园沟2010.12.22核_宁夏小农水重点县项目取费标准参照表2012-10-21（审）" xfId="8525"/>
    <cellStyle name="好_中小河流-桑园沟治理工程预算-桑园沟2010.12.22核_宁夏小农水重点县项目取费标准参照表2012-10-21（审）_孙家滩高效节水概算朱清核（加30万最终批复f）2015.1.8" xfId="8526"/>
    <cellStyle name="注释 8 6 2" xfId="8527"/>
    <cellStyle name="解释性文本 3 4" xfId="8528"/>
    <cellStyle name="好_中小河流-桑园沟治理工程预算-桑园沟2010.12.22核_其他费用" xfId="8529"/>
    <cellStyle name="强调文字颜色 5 9 7" xfId="8530"/>
    <cellStyle name="汇总 11 4 2" xfId="8531"/>
    <cellStyle name="强调文字颜色 2 5 8" xfId="8532"/>
    <cellStyle name="好_中小河流-桑园沟治理工程预算-桑园沟2010.12.22核_盐池2014年度高效节水灌溉概算核2014.6.27" xfId="8533"/>
    <cellStyle name="好_中小河流-桑园沟治理工程预算-桑园沟2010.12.22核_永宁闽宁葡萄滴管工程（三期）概算核2014.10.12" xfId="8534"/>
    <cellStyle name="输入 12" xfId="8535"/>
    <cellStyle name="适中 5 4 3" xfId="8536"/>
    <cellStyle name="计算 4 2 2" xfId="8537"/>
    <cellStyle name="汇总 10 10" xfId="8538"/>
    <cellStyle name="汇总 10 10 2" xfId="8539"/>
    <cellStyle name="汇总 10 11 2" xfId="8540"/>
    <cellStyle name="汇总 10 11 4" xfId="8541"/>
    <cellStyle name="汇总 10 13 2" xfId="8542"/>
    <cellStyle name="汇总 10 13 3" xfId="8543"/>
    <cellStyle name="汇总 10 13 4" xfId="8544"/>
    <cellStyle name="汇总 10 14" xfId="8545"/>
    <cellStyle name="汇总 10 14 2" xfId="8546"/>
    <cellStyle name="汇总 10 14 3" xfId="8547"/>
    <cellStyle name="汇总 10 14 4" xfId="8548"/>
    <cellStyle name="汇总 10 16" xfId="8549"/>
    <cellStyle name="输入 4 2" xfId="8550"/>
    <cellStyle name="汇总 10 17" xfId="8551"/>
    <cellStyle name="输入 4 3" xfId="8552"/>
    <cellStyle name="解释性文本 12 3" xfId="8553"/>
    <cellStyle name="汇总 10 2 4" xfId="8554"/>
    <cellStyle name="强调文字颜色 4 8 7" xfId="8555"/>
    <cellStyle name="汇总 10 3 2" xfId="8556"/>
    <cellStyle name="输入 10 7" xfId="8557"/>
    <cellStyle name="输入 10 9" xfId="8558"/>
    <cellStyle name="解释性文本 13 3" xfId="8559"/>
    <cellStyle name="汇总 10 3 4" xfId="8560"/>
    <cellStyle name="强调文字颜色 4 9 7" xfId="8561"/>
    <cellStyle name="汇总 10 4 2" xfId="8562"/>
    <cellStyle name="输入 11 7" xfId="8563"/>
    <cellStyle name="输入 11 8" xfId="8564"/>
    <cellStyle name="解释性文本 14 2" xfId="8565"/>
    <cellStyle name="强调文字颜色 4 9 8" xfId="8566"/>
    <cellStyle name="汇总 10 4 3" xfId="8567"/>
    <cellStyle name="汇总 10 4 4" xfId="8568"/>
    <cellStyle name="输入 11 9" xfId="8569"/>
    <cellStyle name="汇总 10 5 2" xfId="8570"/>
    <cellStyle name="汇总 10 5 3" xfId="8571"/>
    <cellStyle name="汇总 10 5 4" xfId="8572"/>
    <cellStyle name="汇总 10 6 3" xfId="8573"/>
    <cellStyle name="汇总 10 8 2" xfId="8574"/>
    <cellStyle name="汇总 10 8 3" xfId="8575"/>
    <cellStyle name="汇总 10 9" xfId="8576"/>
    <cellStyle name="汇总 10 9 2" xfId="8577"/>
    <cellStyle name="输出 8 10 2" xfId="8578"/>
    <cellStyle name="汇总 11" xfId="8579"/>
    <cellStyle name="汇总 4 12 3" xfId="8580"/>
    <cellStyle name="计算 4 7 2" xfId="8581"/>
    <cellStyle name="汇总 11 10" xfId="8582"/>
    <cellStyle name="汇总 11 10 2" xfId="8583"/>
    <cellStyle name="汇总 11 10 4" xfId="8584"/>
    <cellStyle name="计算 4 7 4" xfId="8585"/>
    <cellStyle name="汇总 11 12" xfId="8586"/>
    <cellStyle name="汇总 11 13" xfId="8587"/>
    <cellStyle name="汇总 11 2" xfId="8588"/>
    <cellStyle name="输入 5 14" xfId="8589"/>
    <cellStyle name="强调文字颜色 5 7 8" xfId="8590"/>
    <cellStyle name="汇总 11 2 3" xfId="8591"/>
    <cellStyle name="输入 5 14 3" xfId="8592"/>
    <cellStyle name="汇总 11 2 4" xfId="8593"/>
    <cellStyle name="输入 5 14 4" xfId="8594"/>
    <cellStyle name="解释性文本 2 4" xfId="8595"/>
    <cellStyle name="强调文字颜色 5 8 7" xfId="8596"/>
    <cellStyle name="汇总 11 3 2" xfId="8597"/>
    <cellStyle name="汇总 11 4" xfId="8598"/>
    <cellStyle name="输入 5 16" xfId="8599"/>
    <cellStyle name="解释性文本 3 5" xfId="8600"/>
    <cellStyle name="强调文字颜色 5 9 8" xfId="8601"/>
    <cellStyle name="汇总 11 4 3" xfId="8602"/>
    <cellStyle name="汇总 11 5" xfId="8603"/>
    <cellStyle name="输入 5 17" xfId="8604"/>
    <cellStyle name="解释性文本 4 4" xfId="8605"/>
    <cellStyle name="汇总 11 5 2" xfId="8606"/>
    <cellStyle name="解释性文本 4 6" xfId="8607"/>
    <cellStyle name="汇总 11 5 4" xfId="8608"/>
    <cellStyle name="解释性文本 5 5" xfId="8609"/>
    <cellStyle name="汇总 11 6 3" xfId="8610"/>
    <cellStyle name="汇总 11 7" xfId="8611"/>
    <cellStyle name="强调文字颜色 6 5 2 3" xfId="8612"/>
    <cellStyle name="解释性文本 6 4" xfId="8613"/>
    <cellStyle name="汇总 11 7 2" xfId="8614"/>
    <cellStyle name="解释性文本 6 5" xfId="8615"/>
    <cellStyle name="汇总 11 7 3" xfId="8616"/>
    <cellStyle name="汇总 11 8" xfId="8617"/>
    <cellStyle name="强调文字颜色 6 5 3 3" xfId="8618"/>
    <cellStyle name="解释性文本 7 4" xfId="8619"/>
    <cellStyle name="汇总 11 8 2" xfId="8620"/>
    <cellStyle name="解释性文本 7 5" xfId="8621"/>
    <cellStyle name="汇总 11 8 3" xfId="8622"/>
    <cellStyle name="汇总 11 9" xfId="8623"/>
    <cellStyle name="强调文字颜色 6 5 4 3" xfId="8624"/>
    <cellStyle name="解释性文本 8 4" xfId="8625"/>
    <cellStyle name="汇总 11 9 2" xfId="8626"/>
    <cellStyle name="汇总 12 2" xfId="8627"/>
    <cellStyle name="强调文字颜色 6 7 7" xfId="8628"/>
    <cellStyle name="汇总 12 2 2" xfId="8629"/>
    <cellStyle name="强调文字颜色 6 7 8" xfId="8630"/>
    <cellStyle name="汇总 12 2 3" xfId="8631"/>
    <cellStyle name="汇总 12 3" xfId="8632"/>
    <cellStyle name="汇总 13 3" xfId="8633"/>
    <cellStyle name="汇总 14 2" xfId="8634"/>
    <cellStyle name="汇总 2 10" xfId="8635"/>
    <cellStyle name="汇总 2 10 4" xfId="8636"/>
    <cellStyle name="强调文字颜色 1 3 6 2" xfId="8637"/>
    <cellStyle name="汇总 2 11" xfId="8638"/>
    <cellStyle name="汇总 2 12" xfId="8639"/>
    <cellStyle name="汇总 2 14" xfId="8640"/>
    <cellStyle name="强调文字颜色 4 7 2" xfId="8641"/>
    <cellStyle name="汇总 2 15" xfId="8642"/>
    <cellStyle name="强调文字颜色 4 7 4" xfId="8643"/>
    <cellStyle name="汇总 2 17" xfId="8644"/>
    <cellStyle name="汇总 2 2" xfId="8645"/>
    <cellStyle name="汇总 2 4 4" xfId="8646"/>
    <cellStyle name="千位分隔[0] 2" xfId="8647"/>
    <cellStyle name="汇总 2 5 2" xfId="8648"/>
    <cellStyle name="汇总 2 5 4" xfId="8649"/>
    <cellStyle name="汇总 2 8" xfId="8650"/>
    <cellStyle name="汇总 3" xfId="8651"/>
    <cellStyle name="汇总 3 10" xfId="8652"/>
    <cellStyle name="计算 6 11 4" xfId="8653"/>
    <cellStyle name="汇总 3 10 2" xfId="8654"/>
    <cellStyle name="汇总 3 11" xfId="8655"/>
    <cellStyle name="计算 6 12 4" xfId="8656"/>
    <cellStyle name="汇总 3 11 2" xfId="8657"/>
    <cellStyle name="汇总 3 11 4" xfId="8658"/>
    <cellStyle name="输出 7 10 3" xfId="8659"/>
    <cellStyle name="汇总 3 12 4" xfId="8660"/>
    <cellStyle name="汇总 3 13" xfId="8661"/>
    <cellStyle name="计算 6 14 4" xfId="8662"/>
    <cellStyle name="汇总 3 13 2" xfId="8663"/>
    <cellStyle name="汇总 3 14" xfId="8664"/>
    <cellStyle name="汇总 3 14 2" xfId="8665"/>
    <cellStyle name="输出 7 12 2" xfId="8666"/>
    <cellStyle name="汇总 3 14 3" xfId="8667"/>
    <cellStyle name="汇总 3 15" xfId="8668"/>
    <cellStyle name="输入 14 2" xfId="8669"/>
    <cellStyle name="汇总 3 2" xfId="8670"/>
    <cellStyle name="汇总 3 3" xfId="8671"/>
    <cellStyle name="汇总 3 5" xfId="8672"/>
    <cellStyle name="汇总 3 8" xfId="8673"/>
    <cellStyle name="计算 4 10 2" xfId="8674"/>
    <cellStyle name="汇总 4 10" xfId="8675"/>
    <cellStyle name="计算 7 11 4" xfId="8676"/>
    <cellStyle name="汇总 4 10 2" xfId="8677"/>
    <cellStyle name="汇总 4 10 3" xfId="8678"/>
    <cellStyle name="汇总 4 10 4" xfId="8679"/>
    <cellStyle name="计算 7 12 4" xfId="8680"/>
    <cellStyle name="检查单元格 10 8" xfId="8681"/>
    <cellStyle name="汇总 4 11 2" xfId="8682"/>
    <cellStyle name="汇总 4 11 3" xfId="8683"/>
    <cellStyle name="计算 7 14 4" xfId="8684"/>
    <cellStyle name="汇总 4 13 2" xfId="8685"/>
    <cellStyle name="输出 8 11 2" xfId="8686"/>
    <cellStyle name="汇总 4 13 3" xfId="8687"/>
    <cellStyle name="输出 8 12 2" xfId="8688"/>
    <cellStyle name="汇总 4 14 3" xfId="8689"/>
    <cellStyle name="汇总 4 15" xfId="8690"/>
    <cellStyle name="汇总 8 5 2" xfId="8691"/>
    <cellStyle name="汇总 4 16" xfId="8692"/>
    <cellStyle name="汇总 4 2 3" xfId="8693"/>
    <cellStyle name="汇总 4 2 4" xfId="8694"/>
    <cellStyle name="汇总 4 3" xfId="8695"/>
    <cellStyle name="汇总 4 3 2" xfId="8696"/>
    <cellStyle name="汇总 4 3 3" xfId="8697"/>
    <cellStyle name="汇总 4 3 4" xfId="8698"/>
    <cellStyle name="汇总 4 4 4" xfId="8699"/>
    <cellStyle name="汇总 4 6 2" xfId="8700"/>
    <cellStyle name="汇总 4 6 4" xfId="8701"/>
    <cellStyle name="汇总 4 7 4" xfId="8702"/>
    <cellStyle name="汇总 4 8" xfId="8703"/>
    <cellStyle name="汇总 4 8 2" xfId="8704"/>
    <cellStyle name="汇总 4 8 3" xfId="8705"/>
    <cellStyle name="汇总 4 9 2" xfId="8706"/>
    <cellStyle name="汇总 4 9 3" xfId="8707"/>
    <cellStyle name="汇总 4 9 4" xfId="8708"/>
    <cellStyle name="汇总 5" xfId="8709"/>
    <cellStyle name="强调文字颜色 3 7 2 2" xfId="8710"/>
    <cellStyle name="汇总 5 10" xfId="8711"/>
    <cellStyle name="计算 8 11 4" xfId="8712"/>
    <cellStyle name="汇总 5 10 2" xfId="8713"/>
    <cellStyle name="汇总 5 10 3" xfId="8714"/>
    <cellStyle name="汇总 5 10 4" xfId="8715"/>
    <cellStyle name="汇总 5 11" xfId="8716"/>
    <cellStyle name="计算 8 12 4" xfId="8717"/>
    <cellStyle name="汇总 5 11 2" xfId="8718"/>
    <cellStyle name="汇总 5 11 3" xfId="8719"/>
    <cellStyle name="汇总 5 11 4" xfId="8720"/>
    <cellStyle name="汇总 5 12" xfId="8721"/>
    <cellStyle name="计算 8 13 4" xfId="8722"/>
    <cellStyle name="汇总 5 12 2" xfId="8723"/>
    <cellStyle name="输出 9 10 2" xfId="8724"/>
    <cellStyle name="汇总 5 12 3" xfId="8725"/>
    <cellStyle name="输出 9 10 3" xfId="8726"/>
    <cellStyle name="汇总 5 12 4" xfId="8727"/>
    <cellStyle name="汇总 5 13" xfId="8728"/>
    <cellStyle name="计算 8 14 4" xfId="8729"/>
    <cellStyle name="汇总 5 13 2" xfId="8730"/>
    <cellStyle name="输出 9 11 2" xfId="8731"/>
    <cellStyle name="汇总 5 13 3" xfId="8732"/>
    <cellStyle name="输出 9 11 3" xfId="8733"/>
    <cellStyle name="汇总 5 13 4" xfId="8734"/>
    <cellStyle name="汇总 5 14" xfId="8735"/>
    <cellStyle name="输出 9 12 2" xfId="8736"/>
    <cellStyle name="汇总 5 14 3" xfId="8737"/>
    <cellStyle name="输出 9 12 3" xfId="8738"/>
    <cellStyle name="汇总 5 14 4" xfId="8739"/>
    <cellStyle name="汇总 5 15" xfId="8740"/>
    <cellStyle name="汇总 5 16" xfId="8741"/>
    <cellStyle name="汇总 5 2" xfId="8742"/>
    <cellStyle name="汇总 5 2 2" xfId="8743"/>
    <cellStyle name="计算 6 10 2" xfId="8744"/>
    <cellStyle name="汇总 5 2 4" xfId="8745"/>
    <cellStyle name="汇总 5 3" xfId="8746"/>
    <cellStyle name="汇总 5 3 2" xfId="8747"/>
    <cellStyle name="汇总 5 3 3" xfId="8748"/>
    <cellStyle name="计算 6 11 2" xfId="8749"/>
    <cellStyle name="汇总 5 3 4" xfId="8750"/>
    <cellStyle name="汇总 5 4 2" xfId="8751"/>
    <cellStyle name="输出 11 15" xfId="8752"/>
    <cellStyle name="计算 6 12 2" xfId="8753"/>
    <cellStyle name="汇总 5 4 4" xfId="8754"/>
    <cellStyle name="汇总 5 5" xfId="8755"/>
    <cellStyle name="注释 3 15" xfId="8756"/>
    <cellStyle name="汇总 5 6 2" xfId="8757"/>
    <cellStyle name="注释 3 16" xfId="8758"/>
    <cellStyle name="汇总 5 6 3" xfId="8759"/>
    <cellStyle name="汇总 5 8 2" xfId="8760"/>
    <cellStyle name="汇总 5 8 4" xfId="8761"/>
    <cellStyle name="汇总 5 9 2" xfId="8762"/>
    <cellStyle name="汇总 5 9 3" xfId="8763"/>
    <cellStyle name="汇总 5 9 4" xfId="8764"/>
    <cellStyle name="汇总 6" xfId="8765"/>
    <cellStyle name="强调文字颜色 3 7 2 3" xfId="8766"/>
    <cellStyle name="汇总 6 10 3" xfId="8767"/>
    <cellStyle name="汇总 6 10 4" xfId="8768"/>
    <cellStyle name="汇总 6 11 3" xfId="8769"/>
    <cellStyle name="汇总 6 12 3" xfId="8770"/>
    <cellStyle name="汇总 6 12 4" xfId="8771"/>
    <cellStyle name="汇总 6 13 3" xfId="8772"/>
    <cellStyle name="汇总 6 13 4" xfId="8773"/>
    <cellStyle name="汇总 6 14 3" xfId="8774"/>
    <cellStyle name="汇总 6 14 4" xfId="8775"/>
    <cellStyle name="警告文本 4 7" xfId="8776"/>
    <cellStyle name="汇总 6 3 3" xfId="8777"/>
    <cellStyle name="警告文本 4 8" xfId="8778"/>
    <cellStyle name="汇总 6 3 4" xfId="8779"/>
    <cellStyle name="汇总 6 4 3" xfId="8780"/>
    <cellStyle name="警告文本 5 7" xfId="8781"/>
    <cellStyle name="千分位[0]_ 电器仪表" xfId="8782"/>
    <cellStyle name="汇总 6 4 4" xfId="8783"/>
    <cellStyle name="警告文本 5 8" xfId="8784"/>
    <cellStyle name="汇总 6 5 2" xfId="8785"/>
    <cellStyle name="警告文本 6 6" xfId="8786"/>
    <cellStyle name="汇总 6 5 3" xfId="8787"/>
    <cellStyle name="警告文本 6 7" xfId="8788"/>
    <cellStyle name="注释 8 16" xfId="8789"/>
    <cellStyle name="汇总 6 6 3" xfId="8790"/>
    <cellStyle name="警告文本 7 7" xfId="8791"/>
    <cellStyle name="汇总 6 6 4" xfId="8792"/>
    <cellStyle name="警告文本 7 8" xfId="8793"/>
    <cellStyle name="汇总 6 7 2" xfId="8794"/>
    <cellStyle name="警告文本 8 6" xfId="8795"/>
    <cellStyle name="汇总 6 8" xfId="8796"/>
    <cellStyle name="汇总 6 8 3" xfId="8797"/>
    <cellStyle name="警告文本 9 7" xfId="8798"/>
    <cellStyle name="汇总 6 8 4" xfId="8799"/>
    <cellStyle name="警告文本 9 8" xfId="8800"/>
    <cellStyle name="汇总 7" xfId="8801"/>
    <cellStyle name="汇总 7 10 2" xfId="8802"/>
    <cellStyle name="汇总 7 10 3" xfId="8803"/>
    <cellStyle name="汇总 7 10 4" xfId="8804"/>
    <cellStyle name="强调文字颜色 2 3 6 2" xfId="8805"/>
    <cellStyle name="汇总 7 11" xfId="8806"/>
    <cellStyle name="链接单元格 2 4 2" xfId="8807"/>
    <cellStyle name="汇总 7 11 2" xfId="8808"/>
    <cellStyle name="汇总 7 11 3" xfId="8809"/>
    <cellStyle name="强调文字颜色 5 2 2 2 2" xfId="8810"/>
    <cellStyle name="汇总 7 11 4" xfId="8811"/>
    <cellStyle name="强调文字颜色 5 2 2 2 3" xfId="8812"/>
    <cellStyle name="汇总 7 12" xfId="8813"/>
    <cellStyle name="链接单元格 2 4 3" xfId="8814"/>
    <cellStyle name="汇总 7 12 2" xfId="8815"/>
    <cellStyle name="汇总 7 12 3" xfId="8816"/>
    <cellStyle name="警告文本 2 6 2" xfId="8817"/>
    <cellStyle name="汇总 7 13" xfId="8818"/>
    <cellStyle name="汇总 7 13 2" xfId="8819"/>
    <cellStyle name="汇总 7 13 3" xfId="8820"/>
    <cellStyle name="汇总 7 13 4" xfId="8821"/>
    <cellStyle name="警告文本 2 6 3" xfId="8822"/>
    <cellStyle name="汇总 7 14" xfId="8823"/>
    <cellStyle name="汇总 7 14 2" xfId="8824"/>
    <cellStyle name="汇总 7 14 4" xfId="8825"/>
    <cellStyle name="强调文字颜色 5 7 2" xfId="8826"/>
    <cellStyle name="汇总 7 15" xfId="8827"/>
    <cellStyle name="汇总 7 3" xfId="8828"/>
    <cellStyle name="汇总 7 5" xfId="8829"/>
    <cellStyle name="强调文字颜色 6 10 3 3" xfId="8830"/>
    <cellStyle name="汇总 7 6" xfId="8831"/>
    <cellStyle name="汇总 7 6 2" xfId="8832"/>
    <cellStyle name="汇总 7 6 3" xfId="8833"/>
    <cellStyle name="警告文本 10 2 2" xfId="8834"/>
    <cellStyle name="汇总 7 7" xfId="8835"/>
    <cellStyle name="汇总 7 7 2" xfId="8836"/>
    <cellStyle name="汇总 7 7 3" xfId="8837"/>
    <cellStyle name="汇总 7 7 4" xfId="8838"/>
    <cellStyle name="警告文本 10 2 3" xfId="8839"/>
    <cellStyle name="汇总 7 8" xfId="8840"/>
    <cellStyle name="汇总 7 8 2" xfId="8841"/>
    <cellStyle name="汇总 7 8 3" xfId="8842"/>
    <cellStyle name="汇总 7 8 4" xfId="8843"/>
    <cellStyle name="汇总 7 9 2" xfId="8844"/>
    <cellStyle name="汇总 7 9 3" xfId="8845"/>
    <cellStyle name="汇总 7 9 4" xfId="8846"/>
    <cellStyle name="汇总 8 10" xfId="8847"/>
    <cellStyle name="汇总 8 10 2" xfId="8848"/>
    <cellStyle name="汇总 9 12 2" xfId="8849"/>
    <cellStyle name="汇总 8 11" xfId="8850"/>
    <cellStyle name="汇总 8 11 2" xfId="8851"/>
    <cellStyle name="汇总 8 11 3" xfId="8852"/>
    <cellStyle name="汇总 9 12 3" xfId="8853"/>
    <cellStyle name="汇总 8 12" xfId="8854"/>
    <cellStyle name="汇总 8 12 2" xfId="8855"/>
    <cellStyle name="汇总 8 12 3" xfId="8856"/>
    <cellStyle name="汇总 9 12 4" xfId="8857"/>
    <cellStyle name="汇总 8 13" xfId="8858"/>
    <cellStyle name="汇总 8 13 2" xfId="8859"/>
    <cellStyle name="汇总 8 13 3" xfId="8860"/>
    <cellStyle name="汇总 8 14" xfId="8861"/>
    <cellStyle name="汇总 8 14 2" xfId="8862"/>
    <cellStyle name="汇总 8 14 3" xfId="8863"/>
    <cellStyle name="汇总 8 15" xfId="8864"/>
    <cellStyle name="汇总 8 17" xfId="8865"/>
    <cellStyle name="汇总 8 2 2" xfId="8866"/>
    <cellStyle name="汇总 8 2 3" xfId="8867"/>
    <cellStyle name="汇总 8 2 4" xfId="8868"/>
    <cellStyle name="汇总 8 3 2" xfId="8869"/>
    <cellStyle name="汇总 8 3 3" xfId="8870"/>
    <cellStyle name="汇总 8 3 4" xfId="8871"/>
    <cellStyle name="汇总 8 4 3" xfId="8872"/>
    <cellStyle name="汇总 8 4 4" xfId="8873"/>
    <cellStyle name="汇总 8 5" xfId="8874"/>
    <cellStyle name="强调文字颜色 6 10 4 3" xfId="8875"/>
    <cellStyle name="汇总 8 6 2" xfId="8876"/>
    <cellStyle name="汇总 8 6 3" xfId="8877"/>
    <cellStyle name="汇总 8 6 4" xfId="8878"/>
    <cellStyle name="警告文本 10 3 2" xfId="8879"/>
    <cellStyle name="汇总 8 7" xfId="8880"/>
    <cellStyle name="汇总 8 7 4" xfId="8881"/>
    <cellStyle name="汇总 8 8 2" xfId="8882"/>
    <cellStyle name="汇总 8 8 3" xfId="8883"/>
    <cellStyle name="汇总 8 8 4" xfId="8884"/>
    <cellStyle name="汇总 8 9" xfId="8885"/>
    <cellStyle name="汇总 8 9 4" xfId="8886"/>
    <cellStyle name="汇总 9 10 2" xfId="8887"/>
    <cellStyle name="汇总 9 10 3" xfId="8888"/>
    <cellStyle name="汇总 9 10 4" xfId="8889"/>
    <cellStyle name="链接单元格 2 8" xfId="8890"/>
    <cellStyle name="汇总 9 11" xfId="8891"/>
    <cellStyle name="汇总 9 11 2" xfId="8892"/>
    <cellStyle name="汇总 9 11 3" xfId="8893"/>
    <cellStyle name="汇总 9 13" xfId="8894"/>
    <cellStyle name="汇总 9 13 3" xfId="8895"/>
    <cellStyle name="汇总 9 13 4" xfId="8896"/>
    <cellStyle name="汇总 9 14 3" xfId="8897"/>
    <cellStyle name="汇总 9 15" xfId="8898"/>
    <cellStyle name="汇总 9 5 2" xfId="8899"/>
    <cellStyle name="汇总 9 16" xfId="8900"/>
    <cellStyle name="汇总 9 5 3" xfId="8901"/>
    <cellStyle name="汇总 9 17" xfId="8902"/>
    <cellStyle name="汇总 9 2" xfId="8903"/>
    <cellStyle name="汇总 9 2 2" xfId="8904"/>
    <cellStyle name="汇总 9 2 4" xfId="8905"/>
    <cellStyle name="解释性文本 8 2" xfId="8906"/>
    <cellStyle name="汇总 9 3" xfId="8907"/>
    <cellStyle name="汇总 9 3 2" xfId="8908"/>
    <cellStyle name="汇总 9 3 3" xfId="8909"/>
    <cellStyle name="汇总 9 3 4" xfId="8910"/>
    <cellStyle name="解释性文本 9 2" xfId="8911"/>
    <cellStyle name="汇总 9 4 3" xfId="8912"/>
    <cellStyle name="汇总 9 5 4" xfId="8913"/>
    <cellStyle name="汇总 9 6" xfId="8914"/>
    <cellStyle name="汇总 9 6 2" xfId="8915"/>
    <cellStyle name="汇总 9 6 3" xfId="8916"/>
    <cellStyle name="汇总 9 6 4" xfId="8917"/>
    <cellStyle name="汇总 9 7 2" xfId="8918"/>
    <cellStyle name="汇总 9 7 4" xfId="8919"/>
    <cellStyle name="汇总 9 8 2" xfId="8920"/>
    <cellStyle name="汇总 9 8 3" xfId="8921"/>
    <cellStyle name="汇总 9 9" xfId="8922"/>
    <cellStyle name="汇总 9 9 3" xfId="8923"/>
    <cellStyle name="汇总 9 9 4" xfId="8924"/>
    <cellStyle name="计算 10" xfId="8925"/>
    <cellStyle name="计算 10 10" xfId="8926"/>
    <cellStyle name="计算 10 10 2" xfId="8927"/>
    <cellStyle name="计算 6 9 2" xfId="8928"/>
    <cellStyle name="计算 10 10 3" xfId="8929"/>
    <cellStyle name="计算 6 9 3" xfId="8930"/>
    <cellStyle name="计算 10 10 4" xfId="8931"/>
    <cellStyle name="计算 10 11" xfId="8932"/>
    <cellStyle name="计算 10 11 2" xfId="8933"/>
    <cellStyle name="计算 10 11 4" xfId="8934"/>
    <cellStyle name="计算 10 13 3" xfId="8935"/>
    <cellStyle name="计算 10 13 4" xfId="8936"/>
    <cellStyle name="计算 10 14 3" xfId="8937"/>
    <cellStyle name="注释 2 2 2 3" xfId="8938"/>
    <cellStyle name="计算 10 2" xfId="8939"/>
    <cellStyle name="注释 6 6" xfId="8940"/>
    <cellStyle name="计算 10 3 2" xfId="8941"/>
    <cellStyle name="注释 6 7" xfId="8942"/>
    <cellStyle name="计算 10 3 3" xfId="8943"/>
    <cellStyle name="注释 6 8" xfId="8944"/>
    <cellStyle name="计算 10 3 4" xfId="8945"/>
    <cellStyle name="计算 10 4" xfId="8946"/>
    <cellStyle name="检查单元格 2_Sheet1" xfId="8947"/>
    <cellStyle name="注释 7 7" xfId="8948"/>
    <cellStyle name="计算 10 4 3" xfId="8949"/>
    <cellStyle name="注释 7 8" xfId="8950"/>
    <cellStyle name="计算 10 4 4" xfId="8951"/>
    <cellStyle name="注释 8 6" xfId="8952"/>
    <cellStyle name="计算 10 5 2" xfId="8953"/>
    <cellStyle name="注释 8 7" xfId="8954"/>
    <cellStyle name="计算 10 5 3" xfId="8955"/>
    <cellStyle name="注释 8 8" xfId="8956"/>
    <cellStyle name="计算 10 5 4" xfId="8957"/>
    <cellStyle name="注释 9 6" xfId="8958"/>
    <cellStyle name="计算 10 6 2" xfId="8959"/>
    <cellStyle name="输出 5 16" xfId="8960"/>
    <cellStyle name="注释 9 7" xfId="8961"/>
    <cellStyle name="计算 10 6 3" xfId="8962"/>
    <cellStyle name="注释 7 10" xfId="8963"/>
    <cellStyle name="输出 5 17" xfId="8964"/>
    <cellStyle name="注释 9 8" xfId="8965"/>
    <cellStyle name="计算 10 6 4" xfId="8966"/>
    <cellStyle name="警告文本 2 2" xfId="8967"/>
    <cellStyle name="注释 7 11" xfId="8968"/>
    <cellStyle name="计算 10 7" xfId="8969"/>
    <cellStyle name="计算 10 7 2" xfId="8970"/>
    <cellStyle name="计算 10 7 3" xfId="8971"/>
    <cellStyle name="计算 10 8" xfId="8972"/>
    <cellStyle name="计算 10 8 2" xfId="8973"/>
    <cellStyle name="计算 10 8 3" xfId="8974"/>
    <cellStyle name="计算 10 8 4" xfId="8975"/>
    <cellStyle name="警告文本 4 2" xfId="8976"/>
    <cellStyle name="计算 10 9" xfId="8977"/>
    <cellStyle name="计算 10 9 2" xfId="8978"/>
    <cellStyle name="计算 10 9 3" xfId="8979"/>
    <cellStyle name="计算 10 9 4" xfId="8980"/>
    <cellStyle name="警告文本 5 2" xfId="8981"/>
    <cellStyle name="计算 11" xfId="8982"/>
    <cellStyle name="计算 11 11 2" xfId="8983"/>
    <cellStyle name="计算 11 11 3" xfId="8984"/>
    <cellStyle name="注释 8 2 6 2" xfId="8985"/>
    <cellStyle name="计算 11 15" xfId="8986"/>
    <cellStyle name="注释 2 2 3 3" xfId="8987"/>
    <cellStyle name="计算 11 2" xfId="8988"/>
    <cellStyle name="警告文本 12 4" xfId="8989"/>
    <cellStyle name="计算 11 2 2" xfId="8990"/>
    <cellStyle name="计算 11 2 3" xfId="8991"/>
    <cellStyle name="注释 2 2 3 4" xfId="8992"/>
    <cellStyle name="计算 11 3" xfId="8993"/>
    <cellStyle name="计算 11 3 2" xfId="8994"/>
    <cellStyle name="计算 11 3 3" xfId="8995"/>
    <cellStyle name="计算 11 4 2" xfId="8996"/>
    <cellStyle name="计算 11 4 3" xfId="8997"/>
    <cellStyle name="输入 2 15 2" xfId="8998"/>
    <cellStyle name="计算 11 4 4" xfId="8999"/>
    <cellStyle name="计算 11 5" xfId="9000"/>
    <cellStyle name="计算 11 5 2" xfId="9001"/>
    <cellStyle name="计算 11 6 2" xfId="9002"/>
    <cellStyle name="计算 11 7" xfId="9003"/>
    <cellStyle name="计算 11 7 2" xfId="9004"/>
    <cellStyle name="计算 11 7 3" xfId="9005"/>
    <cellStyle name="计算 11 7 4" xfId="9006"/>
    <cellStyle name="计算 11 8" xfId="9007"/>
    <cellStyle name="计算 11 8 3" xfId="9008"/>
    <cellStyle name="计算 11 8 4" xfId="9009"/>
    <cellStyle name="计算 11 9" xfId="9010"/>
    <cellStyle name="计算 11 9 2" xfId="9011"/>
    <cellStyle name="计算 11 9 3" xfId="9012"/>
    <cellStyle name="计算 11 9 4" xfId="9013"/>
    <cellStyle name="注释 2 2 4 3" xfId="9014"/>
    <cellStyle name="计算 12 2" xfId="9015"/>
    <cellStyle name="计算 12 2 2" xfId="9016"/>
    <cellStyle name="计算 12 2 3" xfId="9017"/>
    <cellStyle name="计算 12 2 4" xfId="9018"/>
    <cellStyle name="注释 2 2 4 4" xfId="9019"/>
    <cellStyle name="计算 12 3" xfId="9020"/>
    <cellStyle name="计算 12 3 2" xfId="9021"/>
    <cellStyle name="计算 12 3 3" xfId="9022"/>
    <cellStyle name="计算 12 3 4" xfId="9023"/>
    <cellStyle name="计算 12 4" xfId="9024"/>
    <cellStyle name="计算 12 5" xfId="9025"/>
    <cellStyle name="注释 2 2 5 3" xfId="9026"/>
    <cellStyle name="计算 13 2" xfId="9027"/>
    <cellStyle name="注释 2 2 5 4" xfId="9028"/>
    <cellStyle name="计算 13 3" xfId="9029"/>
    <cellStyle name="计算 13 4" xfId="9030"/>
    <cellStyle name="计算 14" xfId="9031"/>
    <cellStyle name="注释 7 2 10 2" xfId="9032"/>
    <cellStyle name="计算 2" xfId="9033"/>
    <cellStyle name="计算 2 2 2" xfId="9034"/>
    <cellStyle name="计算 5 9" xfId="9035"/>
    <cellStyle name="计算 2 2 2 4" xfId="9036"/>
    <cellStyle name="计算 5 9 4" xfId="9037"/>
    <cellStyle name="计算 2 2 4" xfId="9038"/>
    <cellStyle name="计算 2 2 5" xfId="9039"/>
    <cellStyle name="计算 2 2 6" xfId="9040"/>
    <cellStyle name="计算 2 3" xfId="9041"/>
    <cellStyle name="计算 2 3 3" xfId="9042"/>
    <cellStyle name="计算 2 3 4" xfId="9043"/>
    <cellStyle name="计算 2 5 2" xfId="9044"/>
    <cellStyle name="计算 8 9" xfId="9045"/>
    <cellStyle name="计算 2 6" xfId="9046"/>
    <cellStyle name="输入 10 8 3" xfId="9047"/>
    <cellStyle name="警告文本 8 3 2" xfId="9048"/>
    <cellStyle name="计算 2 6 2" xfId="9049"/>
    <cellStyle name="计算 9 9" xfId="9050"/>
    <cellStyle name="计算 2 7" xfId="9051"/>
    <cellStyle name="输入 10 8 4" xfId="9052"/>
    <cellStyle name="警告文本 8 3 3" xfId="9053"/>
    <cellStyle name="计算 2 7 2" xfId="9054"/>
    <cellStyle name="计算 2 8 2" xfId="9055"/>
    <cellStyle name="计算 2 8 3" xfId="9056"/>
    <cellStyle name="计算 2 8 4" xfId="9057"/>
    <cellStyle name="计算 2 9 2" xfId="9058"/>
    <cellStyle name="计算 2 9 3" xfId="9059"/>
    <cellStyle name="注释 7 2 10 3" xfId="9060"/>
    <cellStyle name="计算 3" xfId="9061"/>
    <cellStyle name="计算 3 10 3" xfId="9062"/>
    <cellStyle name="计算 3 10 4" xfId="9063"/>
    <cellStyle name="计算 3 11 3" xfId="9064"/>
    <cellStyle name="解释性文本 5 2 2" xfId="9065"/>
    <cellStyle name="计算 3 11 4" xfId="9066"/>
    <cellStyle name="解释性文本 5 2 3" xfId="9067"/>
    <cellStyle name="计算 3 12 4" xfId="9068"/>
    <cellStyle name="解释性文本 5 3 3" xfId="9069"/>
    <cellStyle name="计算 3 2" xfId="9070"/>
    <cellStyle name="计算 3 3" xfId="9071"/>
    <cellStyle name="计算 3 3 2" xfId="9072"/>
    <cellStyle name="强调文字颜色 1 6" xfId="9073"/>
    <cellStyle name="计算 3 3 3" xfId="9074"/>
    <cellStyle name="强调文字颜色 1 7" xfId="9075"/>
    <cellStyle name="计算 3 4 2" xfId="9076"/>
    <cellStyle name="强调文字颜色 2 6" xfId="9077"/>
    <cellStyle name="计算 3 4 3" xfId="9078"/>
    <cellStyle name="强调文字颜色 2 7" xfId="9079"/>
    <cellStyle name="计算 3 4 4" xfId="9080"/>
    <cellStyle name="强调文字颜色 2 8" xfId="9081"/>
    <cellStyle name="计算 3 5" xfId="9082"/>
    <cellStyle name="输入 10 9 2" xfId="9083"/>
    <cellStyle name="计算 3 5 4" xfId="9084"/>
    <cellStyle name="强调文字颜色 3 8" xfId="9085"/>
    <cellStyle name="计算 3 6" xfId="9086"/>
    <cellStyle name="输入 10 9 3" xfId="9087"/>
    <cellStyle name="警告文本 8 4 2" xfId="9088"/>
    <cellStyle name="计算 3 6 2" xfId="9089"/>
    <cellStyle name="强调文字颜色 4 6" xfId="9090"/>
    <cellStyle name="计算 3 6 3" xfId="9091"/>
    <cellStyle name="强调文字颜色 4 7" xfId="9092"/>
    <cellStyle name="计算 3 7" xfId="9093"/>
    <cellStyle name="输入 10 9 4" xfId="9094"/>
    <cellStyle name="警告文本 8 4 3" xfId="9095"/>
    <cellStyle name="计算 3 7 3" xfId="9096"/>
    <cellStyle name="强调文字颜色 5 7" xfId="9097"/>
    <cellStyle name="计算 3 8" xfId="9098"/>
    <cellStyle name="计算 3 8 2" xfId="9099"/>
    <cellStyle name="强调文字颜色 6 6" xfId="9100"/>
    <cellStyle name="计算 3 8 3" xfId="9101"/>
    <cellStyle name="强调文字颜色 6 7" xfId="9102"/>
    <cellStyle name="计算 3 8 4" xfId="9103"/>
    <cellStyle name="强调文字颜色 6 8" xfId="9104"/>
    <cellStyle name="计算 3 9" xfId="9105"/>
    <cellStyle name="计算 3 9 2" xfId="9106"/>
    <cellStyle name="计算 3 9 3" xfId="9107"/>
    <cellStyle name="计算 4 11 2" xfId="9108"/>
    <cellStyle name="计算 4 11 3" xfId="9109"/>
    <cellStyle name="计算 4 12" xfId="9110"/>
    <cellStyle name="计算 4 12 2" xfId="9111"/>
    <cellStyle name="计算 4 12 3" xfId="9112"/>
    <cellStyle name="计算 4 12 4" xfId="9113"/>
    <cellStyle name="计算 4 13" xfId="9114"/>
    <cellStyle name="计算 4 13 3" xfId="9115"/>
    <cellStyle name="计算 4 13 4" xfId="9116"/>
    <cellStyle name="计算 4 14" xfId="9117"/>
    <cellStyle name="计算 4 14 2" xfId="9118"/>
    <cellStyle name="计算 4 15" xfId="9119"/>
    <cellStyle name="计算 4 16" xfId="9120"/>
    <cellStyle name="计算 4 2" xfId="9121"/>
    <cellStyle name="计算 4 3 2" xfId="9122"/>
    <cellStyle name="计算 4 3 3" xfId="9123"/>
    <cellStyle name="计算 4 3 4" xfId="9124"/>
    <cellStyle name="计算 4 4" xfId="9125"/>
    <cellStyle name="链接单元格 10 2 2" xfId="9126"/>
    <cellStyle name="计算 4 4 2" xfId="9127"/>
    <cellStyle name="计算 4 4 3" xfId="9128"/>
    <cellStyle name="计算 4 5" xfId="9129"/>
    <cellStyle name="链接单元格 10 2 3" xfId="9130"/>
    <cellStyle name="计算 4 5 2" xfId="9131"/>
    <cellStyle name="计算 4 5 3" xfId="9132"/>
    <cellStyle name="计算 4 6" xfId="9133"/>
    <cellStyle name="警告文本 8 5 2" xfId="9134"/>
    <cellStyle name="计算 4 6 3" xfId="9135"/>
    <cellStyle name="计算 4 6 4" xfId="9136"/>
    <cellStyle name="计算 4 7" xfId="9137"/>
    <cellStyle name="警告文本 8 5 3" xfId="9138"/>
    <cellStyle name="计算 4 8 2" xfId="9139"/>
    <cellStyle name="计算 4 8 4" xfId="9140"/>
    <cellStyle name="计算 4 9" xfId="9141"/>
    <cellStyle name="计算 5" xfId="9142"/>
    <cellStyle name="计算 5 10 2" xfId="9143"/>
    <cellStyle name="计算 5 10 4" xfId="9144"/>
    <cellStyle name="计算 5 11" xfId="9145"/>
    <cellStyle name="计算 5 11 2" xfId="9146"/>
    <cellStyle name="计算 5 11 3" xfId="9147"/>
    <cellStyle name="计算 5 12 2" xfId="9148"/>
    <cellStyle name="计算 5 12 3" xfId="9149"/>
    <cellStyle name="计算 5 13" xfId="9150"/>
    <cellStyle name="计算 5 13 2" xfId="9151"/>
    <cellStyle name="计算 5 13 3" xfId="9152"/>
    <cellStyle name="计算 5 2 2" xfId="9153"/>
    <cellStyle name="强调文字颜色 2 12 3" xfId="9154"/>
    <cellStyle name="计算 5 2 3" xfId="9155"/>
    <cellStyle name="强调文字颜色 2 12 4" xfId="9156"/>
    <cellStyle name="计算 5 2 4" xfId="9157"/>
    <cellStyle name="计算 5 3 3" xfId="9158"/>
    <cellStyle name="计算 5 4 2" xfId="9159"/>
    <cellStyle name="计算 5 4 3" xfId="9160"/>
    <cellStyle name="计算 5 4 4" xfId="9161"/>
    <cellStyle name="计算 5 5 2" xfId="9162"/>
    <cellStyle name="计算 5 5 3" xfId="9163"/>
    <cellStyle name="计算 5 6" xfId="9164"/>
    <cellStyle name="警告文本 8 6 2" xfId="9165"/>
    <cellStyle name="计算 5 6 2" xfId="9166"/>
    <cellStyle name="计算 5 6 3" xfId="9167"/>
    <cellStyle name="计算 5 7" xfId="9168"/>
    <cellStyle name="警告文本 8 6 3" xfId="9169"/>
    <cellStyle name="计算 5 7 3" xfId="9170"/>
    <cellStyle name="计算 5 7 4" xfId="9171"/>
    <cellStyle name="计算 5 8 3" xfId="9172"/>
    <cellStyle name="计算 5 8 4" xfId="9173"/>
    <cellStyle name="计算 6 10 4" xfId="9174"/>
    <cellStyle name="计算 6 11 3" xfId="9175"/>
    <cellStyle name="计算 6 12" xfId="9176"/>
    <cellStyle name="计算 6 12 3" xfId="9177"/>
    <cellStyle name="计算 6 13" xfId="9178"/>
    <cellStyle name="计算 6 14" xfId="9179"/>
    <cellStyle name="计算 6 14 3" xfId="9180"/>
    <cellStyle name="计算 6 15" xfId="9181"/>
    <cellStyle name="计算 6 17" xfId="9182"/>
    <cellStyle name="计算 6 2 2" xfId="9183"/>
    <cellStyle name="计算 6 2 3" xfId="9184"/>
    <cellStyle name="计算 6 2 4" xfId="9185"/>
    <cellStyle name="计算 6 3" xfId="9186"/>
    <cellStyle name="计算 6 4" xfId="9187"/>
    <cellStyle name="链接单元格 10 4 2" xfId="9188"/>
    <cellStyle name="计算 6 4 2" xfId="9189"/>
    <cellStyle name="计算 6 4 3" xfId="9190"/>
    <cellStyle name="计算 6 6" xfId="9191"/>
    <cellStyle name="计算 6 7" xfId="9192"/>
    <cellStyle name="计算 6 7 2" xfId="9193"/>
    <cellStyle name="计算 6 7 3" xfId="9194"/>
    <cellStyle name="计算 6 8 2" xfId="9195"/>
    <cellStyle name="计算 6 8 3" xfId="9196"/>
    <cellStyle name="计算 7 12 3" xfId="9197"/>
    <cellStyle name="检查单元格 10 7" xfId="9198"/>
    <cellStyle name="计算 7 13 3" xfId="9199"/>
    <cellStyle name="检查单元格 11 7" xfId="9200"/>
    <cellStyle name="计算 7 14 3" xfId="9201"/>
    <cellStyle name="检查单元格 12 7" xfId="9202"/>
    <cellStyle name="计算 7 2 2" xfId="9203"/>
    <cellStyle name="计算 7 2 3" xfId="9204"/>
    <cellStyle name="计算 7 2 4" xfId="9205"/>
    <cellStyle name="计算 7 3" xfId="9206"/>
    <cellStyle name="计算 7 3 3" xfId="9207"/>
    <cellStyle name="计算 7 3 4" xfId="9208"/>
    <cellStyle name="计算 7 4" xfId="9209"/>
    <cellStyle name="链接单元格 10 5 2" xfId="9210"/>
    <cellStyle name="计算 7 4 2" xfId="9211"/>
    <cellStyle name="计算 7 4 3" xfId="9212"/>
    <cellStyle name="计算 7 5" xfId="9213"/>
    <cellStyle name="链接单元格 10 5 3" xfId="9214"/>
    <cellStyle name="输出 2 2 2 3" xfId="9215"/>
    <cellStyle name="计算 7 5 2" xfId="9216"/>
    <cellStyle name="计算 7 6" xfId="9217"/>
    <cellStyle name="计算 7 6 2" xfId="9218"/>
    <cellStyle name="计算 7 6 3" xfId="9219"/>
    <cellStyle name="计算 7 6 4" xfId="9220"/>
    <cellStyle name="计算 7 7 2" xfId="9221"/>
    <cellStyle name="计算 7 7 3" xfId="9222"/>
    <cellStyle name="计算 7 7 4" xfId="9223"/>
    <cellStyle name="计算 7 8 3" xfId="9224"/>
    <cellStyle name="计算 7 8 4" xfId="9225"/>
    <cellStyle name="计算 7 9 2" xfId="9226"/>
    <cellStyle name="计算 7 9 3" xfId="9227"/>
    <cellStyle name="计算 8 10 3" xfId="9228"/>
    <cellStyle name="计算 8 10 4" xfId="9229"/>
    <cellStyle name="计算 8 11 3" xfId="9230"/>
    <cellStyle name="计算 8 2 2" xfId="9231"/>
    <cellStyle name="计算 8 2 4" xfId="9232"/>
    <cellStyle name="计算 8 3" xfId="9233"/>
    <cellStyle name="输入 3 11" xfId="9234"/>
    <cellStyle name="解释性文本 10 5" xfId="9235"/>
    <cellStyle name="计算 8 3 2" xfId="9236"/>
    <cellStyle name="计算 8 4" xfId="9237"/>
    <cellStyle name="链接单元格 10 6 2" xfId="9238"/>
    <cellStyle name="计算 8 4 2" xfId="9239"/>
    <cellStyle name="计算 8 4 4" xfId="9240"/>
    <cellStyle name="计算 8 5" xfId="9241"/>
    <cellStyle name="链接单元格 10 6 3" xfId="9242"/>
    <cellStyle name="计算 8 5 2" xfId="9243"/>
    <cellStyle name="计算 8 5 4" xfId="9244"/>
    <cellStyle name="计算 8 6" xfId="9245"/>
    <cellStyle name="计算 8 6 2" xfId="9246"/>
    <cellStyle name="计算 8 7" xfId="9247"/>
    <cellStyle name="计算 8 9 4" xfId="9248"/>
    <cellStyle name="检查单元格 10 5 2" xfId="9249"/>
    <cellStyle name="计算 9 10 3" xfId="9250"/>
    <cellStyle name="计算 9 11 2" xfId="9251"/>
    <cellStyle name="检查单元格 10 6 2" xfId="9252"/>
    <cellStyle name="计算 9 11 3" xfId="9253"/>
    <cellStyle name="计算 9 12 2" xfId="9254"/>
    <cellStyle name="计算 9 12 3" xfId="9255"/>
    <cellStyle name="计算 9 13" xfId="9256"/>
    <cellStyle name="计算 9 13 2" xfId="9257"/>
    <cellStyle name="计算 9 13 3" xfId="9258"/>
    <cellStyle name="检查单元格 3 2 2 3" xfId="9259"/>
    <cellStyle name="计算 9 2 4" xfId="9260"/>
    <cellStyle name="计算 9 3" xfId="9261"/>
    <cellStyle name="输出 9 8" xfId="9262"/>
    <cellStyle name="计算 9 3 2" xfId="9263"/>
    <cellStyle name="输入 8 11" xfId="9264"/>
    <cellStyle name="计算 9 4" xfId="9265"/>
    <cellStyle name="计算 9 4 2" xfId="9266"/>
    <cellStyle name="计算 9 4 4" xfId="9267"/>
    <cellStyle name="计算 9 5" xfId="9268"/>
    <cellStyle name="计算 9 5 2" xfId="9269"/>
    <cellStyle name="计算 9 5 4" xfId="9270"/>
    <cellStyle name="计算 9 6" xfId="9271"/>
    <cellStyle name="解释性文本 2 8" xfId="9272"/>
    <cellStyle name="计算 9 6 2" xfId="9273"/>
    <cellStyle name="计算 9 6 4" xfId="9274"/>
    <cellStyle name="解释性文本 4 8" xfId="9275"/>
    <cellStyle name="计算 9 8 2" xfId="9276"/>
    <cellStyle name="输入 9 11" xfId="9277"/>
    <cellStyle name="计算 9 8 4" xfId="9278"/>
    <cellStyle name="输入 9 13" xfId="9279"/>
    <cellStyle name="检查单元格 10" xfId="9280"/>
    <cellStyle name="检查单元格 10 2 2" xfId="9281"/>
    <cellStyle name="适中 9 4 2" xfId="9282"/>
    <cellStyle name="检查单元格 10 2 3" xfId="9283"/>
    <cellStyle name="适中 9 4 3" xfId="9284"/>
    <cellStyle name="检查单元格 10 3" xfId="9285"/>
    <cellStyle name="适中 9 5" xfId="9286"/>
    <cellStyle name="检查单元格 10 3 2" xfId="9287"/>
    <cellStyle name="适中 9 5 2" xfId="9288"/>
    <cellStyle name="检查单元格 10 3 3" xfId="9289"/>
    <cellStyle name="适中 9 5 3" xfId="9290"/>
    <cellStyle name="检查单元格 10 4 3" xfId="9291"/>
    <cellStyle name="适中 9 6 3" xfId="9292"/>
    <cellStyle name="检查单元格 11" xfId="9293"/>
    <cellStyle name="检查单元格 11 2 3" xfId="9294"/>
    <cellStyle name="检查单元格 11 3" xfId="9295"/>
    <cellStyle name="检查单元格 11 4" xfId="9296"/>
    <cellStyle name="输入 4 14" xfId="9297"/>
    <cellStyle name="检查单元格 11 4 2" xfId="9298"/>
    <cellStyle name="输入 4 15" xfId="9299"/>
    <cellStyle name="检查单元格 11 4 3" xfId="9300"/>
    <cellStyle name="检查单元格 11 5" xfId="9301"/>
    <cellStyle name="检查单元格 11 5 2" xfId="9302"/>
    <cellStyle name="检查单元格 12 2" xfId="9303"/>
    <cellStyle name="检查单元格 12 2 2" xfId="9304"/>
    <cellStyle name="检查单元格 12 2 3" xfId="9305"/>
    <cellStyle name="检查单元格 12 3" xfId="9306"/>
    <cellStyle name="检查单元格 12 4" xfId="9307"/>
    <cellStyle name="输入 9 14" xfId="9308"/>
    <cellStyle name="检查单元格 12 4 2" xfId="9309"/>
    <cellStyle name="输入 9 15" xfId="9310"/>
    <cellStyle name="检查单元格 12 4 3" xfId="9311"/>
    <cellStyle name="检查单元格 13" xfId="9312"/>
    <cellStyle name="检查单元格 13 2" xfId="9313"/>
    <cellStyle name="检查单元格 13 3" xfId="9314"/>
    <cellStyle name="检查单元格 14" xfId="9315"/>
    <cellStyle name="检查单元格 14 2" xfId="9316"/>
    <cellStyle name="检查单元格 14 3" xfId="9317"/>
    <cellStyle name="检查单元格 14 4" xfId="9318"/>
    <cellStyle name="检查单元格 15" xfId="9319"/>
    <cellStyle name="检查单元格 17" xfId="9320"/>
    <cellStyle name="检查单元格 17 2" xfId="9321"/>
    <cellStyle name="检查单元格 2 2" xfId="9322"/>
    <cellStyle name="检查单元格 2 3" xfId="9323"/>
    <cellStyle name="检查单元格 2 4" xfId="9324"/>
    <cellStyle name="检查单元格 2 9" xfId="9325"/>
    <cellStyle name="检查单元格 3" xfId="9326"/>
    <cellStyle name="检查单元格 3 2" xfId="9327"/>
    <cellStyle name="检查单元格 3 3" xfId="9328"/>
    <cellStyle name="检查单元格 3 4" xfId="9329"/>
    <cellStyle name="检查单元格 3 7" xfId="9330"/>
    <cellStyle name="检查单元格 4" xfId="9331"/>
    <cellStyle name="检查单元格 4 2" xfId="9332"/>
    <cellStyle name="检查单元格 4 3" xfId="9333"/>
    <cellStyle name="检查单元格 4 4" xfId="9334"/>
    <cellStyle name="检查单元格 4 7" xfId="9335"/>
    <cellStyle name="检查单元格 5" xfId="9336"/>
    <cellStyle name="检查单元格 5 2" xfId="9337"/>
    <cellStyle name="检查单元格 5 3" xfId="9338"/>
    <cellStyle name="检查单元格 5 3 2" xfId="9339"/>
    <cellStyle name="检查单元格 5 4" xfId="9340"/>
    <cellStyle name="检查单元格 5 4 2" xfId="9341"/>
    <cellStyle name="检查单元格 6 2" xfId="9342"/>
    <cellStyle name="检查单元格 7 2" xfId="9343"/>
    <cellStyle name="检查单元格 7 2 2" xfId="9344"/>
    <cellStyle name="检查单元格 7 3 2" xfId="9345"/>
    <cellStyle name="检查单元格 7 5" xfId="9346"/>
    <cellStyle name="检查单元格 8 2" xfId="9347"/>
    <cellStyle name="检查单元格 8 2 2" xfId="9348"/>
    <cellStyle name="检查单元格 8 4" xfId="9349"/>
    <cellStyle name="检查单元格 9" xfId="9350"/>
    <cellStyle name="检查单元格 9 2" xfId="9351"/>
    <cellStyle name="检查单元格 9 2 2" xfId="9352"/>
    <cellStyle name="检查单元格 9 2 3" xfId="9353"/>
    <cellStyle name="检查单元格 9 3 3" xfId="9354"/>
    <cellStyle name="检查单元格 9 4" xfId="9355"/>
    <cellStyle name="检查单元格 9 4 2" xfId="9356"/>
    <cellStyle name="检查单元格 9 4 3" xfId="9357"/>
    <cellStyle name="检查单元格 9 5 2" xfId="9358"/>
    <cellStyle name="检查单元格 9 5 3" xfId="9359"/>
    <cellStyle name="检查单元格 9 8" xfId="9360"/>
    <cellStyle name="建筑工程单价表" xfId="9361"/>
    <cellStyle name="解释性文本 10" xfId="9362"/>
    <cellStyle name="解释性文本 10 2" xfId="9363"/>
    <cellStyle name="强调文字颜色 4 5 8" xfId="9364"/>
    <cellStyle name="解释性文本 10 2 2" xfId="9365"/>
    <cellStyle name="警告文本 5 3 2" xfId="9366"/>
    <cellStyle name="解释性文本 10 2 3" xfId="9367"/>
    <cellStyle name="解释性文本 10 3" xfId="9368"/>
    <cellStyle name="解释性文本 10 3 2" xfId="9369"/>
    <cellStyle name="警告文本 5 4 2" xfId="9370"/>
    <cellStyle name="解释性文本 10 3 3" xfId="9371"/>
    <cellStyle name="输入 3 10 2" xfId="9372"/>
    <cellStyle name="解释性文本 10 4 2" xfId="9373"/>
    <cellStyle name="输入 3 10 3" xfId="9374"/>
    <cellStyle name="警告文本 5 5 2" xfId="9375"/>
    <cellStyle name="解释性文本 10 4 3" xfId="9376"/>
    <cellStyle name="输入 3 11 2" xfId="9377"/>
    <cellStyle name="解释性文本 10 5 2" xfId="9378"/>
    <cellStyle name="输入 3 11 3" xfId="9379"/>
    <cellStyle name="警告文本 5 6 2" xfId="9380"/>
    <cellStyle name="解释性文本 10 5 3" xfId="9381"/>
    <cellStyle name="输入 3 12 2" xfId="9382"/>
    <cellStyle name="解释性文本 10 6 2" xfId="9383"/>
    <cellStyle name="输入 3 14" xfId="9384"/>
    <cellStyle name="解释性文本 10 8" xfId="9385"/>
    <cellStyle name="解释性文本 11" xfId="9386"/>
    <cellStyle name="解释性文本 11 2" xfId="9387"/>
    <cellStyle name="强调文字颜色 4 6 8" xfId="9388"/>
    <cellStyle name="解释性文本 11 2 2" xfId="9389"/>
    <cellStyle name="警告文本 7 3 2" xfId="9390"/>
    <cellStyle name="解释性文本 12 2 3" xfId="9391"/>
    <cellStyle name="注释 8 12 2" xfId="9392"/>
    <cellStyle name="解释性文本 2" xfId="9393"/>
    <cellStyle name="解释性文本 2 2" xfId="9394"/>
    <cellStyle name="解释性文本 2 3" xfId="9395"/>
    <cellStyle name="解释性文本 3" xfId="9396"/>
    <cellStyle name="解释性文本 3 2" xfId="9397"/>
    <cellStyle name="解释性文本 3 3" xfId="9398"/>
    <cellStyle name="解释性文本 4 2" xfId="9399"/>
    <cellStyle name="解释性文本 4 2 2" xfId="9400"/>
    <cellStyle name="解释性文本 4 2 3" xfId="9401"/>
    <cellStyle name="解释性文本 4 3" xfId="9402"/>
    <cellStyle name="解释性文本 4 3 2" xfId="9403"/>
    <cellStyle name="解释性文本 4 3 3" xfId="9404"/>
    <cellStyle name="解释性文本 4 4 2" xfId="9405"/>
    <cellStyle name="解释性文本 4 4 3" xfId="9406"/>
    <cellStyle name="解释性文本 4 5 2" xfId="9407"/>
    <cellStyle name="解释性文本 4 6 3" xfId="9408"/>
    <cellStyle name="解释性文本 5" xfId="9409"/>
    <cellStyle name="解释性文本 5 2" xfId="9410"/>
    <cellStyle name="解释性文本 5 3" xfId="9411"/>
    <cellStyle name="解释性文本 6 2" xfId="9412"/>
    <cellStyle name="解释性文本 6 2 2" xfId="9413"/>
    <cellStyle name="解释性文本 6 2 3" xfId="9414"/>
    <cellStyle name="强调文字颜色 6 5 2 2" xfId="9415"/>
    <cellStyle name="解释性文本 6 3" xfId="9416"/>
    <cellStyle name="解释性文本 6 3 3" xfId="9417"/>
    <cellStyle name="解释性文本 6 4 3" xfId="9418"/>
    <cellStyle name="解释性文本 6 5 3" xfId="9419"/>
    <cellStyle name="解释性文本 7 2" xfId="9420"/>
    <cellStyle name="解释性文本 7 2 3" xfId="9421"/>
    <cellStyle name="注释 3 11" xfId="9422"/>
    <cellStyle name="强调文字颜色 6 5 3 2" xfId="9423"/>
    <cellStyle name="解释性文本 7 3" xfId="9424"/>
    <cellStyle name="解释性文本 7 3 2" xfId="9425"/>
    <cellStyle name="解释性文本 7 3 3" xfId="9426"/>
    <cellStyle name="解释性文本 7 4 2" xfId="9427"/>
    <cellStyle name="解释性文本 7 4 3" xfId="9428"/>
    <cellStyle name="解释性文本 7 5 2" xfId="9429"/>
    <cellStyle name="解释性文本 7 5 3" xfId="9430"/>
    <cellStyle name="解释性文本 8" xfId="9431"/>
    <cellStyle name="解释性文本 8 2 2" xfId="9432"/>
    <cellStyle name="注释 8 10" xfId="9433"/>
    <cellStyle name="输出 6 17" xfId="9434"/>
    <cellStyle name="警告文本 7 2" xfId="9435"/>
    <cellStyle name="解释性文本 8 2 3" xfId="9436"/>
    <cellStyle name="注释 8 11" xfId="9437"/>
    <cellStyle name="强调文字颜色 6 5 4 2" xfId="9438"/>
    <cellStyle name="解释性文本 8 3" xfId="9439"/>
    <cellStyle name="解释性文本 8 4 2" xfId="9440"/>
    <cellStyle name="警告文本 9 2" xfId="9441"/>
    <cellStyle name="解释性文本 8 4 3" xfId="9442"/>
    <cellStyle name="解释性文本 8 5 3" xfId="9443"/>
    <cellStyle name="解释性文本 9 2 2" xfId="9444"/>
    <cellStyle name="解释性文本 9 2 3" xfId="9445"/>
    <cellStyle name="强调文字颜色 6 5 5 2" xfId="9446"/>
    <cellStyle name="解释性文本 9 3" xfId="9447"/>
    <cellStyle name="解释性文本 9 3 2" xfId="9448"/>
    <cellStyle name="解释性文本 9 3 3" xfId="9449"/>
    <cellStyle name="强调文字颜色 6 5 5 3" xfId="9450"/>
    <cellStyle name="解释性文本 9 4" xfId="9451"/>
    <cellStyle name="解释性文本 9 4 2" xfId="9452"/>
    <cellStyle name="解释性文本 9 4 3" xfId="9453"/>
    <cellStyle name="解释性文本 9 5" xfId="9454"/>
    <cellStyle name="解释性文本 9 5 2" xfId="9455"/>
    <cellStyle name="解释性文本 9 5 3" xfId="9456"/>
    <cellStyle name="解释性文本 9 6 3" xfId="9457"/>
    <cellStyle name="解释性文本 9 8" xfId="9458"/>
    <cellStyle name="借出原因" xfId="9459"/>
    <cellStyle name="强调文字颜色 6 8 5" xfId="9460"/>
    <cellStyle name="警告文本 10" xfId="9461"/>
    <cellStyle name="警告文本 10 2" xfId="9462"/>
    <cellStyle name="输入 8 2 4" xfId="9463"/>
    <cellStyle name="警告文本 10 3" xfId="9464"/>
    <cellStyle name="警告文本 10 5" xfId="9465"/>
    <cellStyle name="警告文本 10 6" xfId="9466"/>
    <cellStyle name="输入 2 11 2" xfId="9467"/>
    <cellStyle name="警告文本 10 6 2" xfId="9468"/>
    <cellStyle name="输出 9 14" xfId="9469"/>
    <cellStyle name="警告文本 11 2" xfId="9470"/>
    <cellStyle name="输入 8 3 4" xfId="9471"/>
    <cellStyle name="输出 9 15" xfId="9472"/>
    <cellStyle name="警告文本 11 3" xfId="9473"/>
    <cellStyle name="输出 9 16" xfId="9474"/>
    <cellStyle name="警告文本 11 4" xfId="9475"/>
    <cellStyle name="警告文本 12" xfId="9476"/>
    <cellStyle name="警告文本 13 2" xfId="9477"/>
    <cellStyle name="输入 8 5 4" xfId="9478"/>
    <cellStyle name="警告文本 13 3" xfId="9479"/>
    <cellStyle name="警告文本 14" xfId="9480"/>
    <cellStyle name="警告文本 14 2" xfId="9481"/>
    <cellStyle name="输入 8 6 4" xfId="9482"/>
    <cellStyle name="注释 9 9" xfId="9483"/>
    <cellStyle name="警告文本 2 3" xfId="9484"/>
    <cellStyle name="注释 7 12" xfId="9485"/>
    <cellStyle name="注释 9 9 2" xfId="9486"/>
    <cellStyle name="警告文本 2 3 2" xfId="9487"/>
    <cellStyle name="注释 7 12 2" xfId="9488"/>
    <cellStyle name="警告文本 2 4" xfId="9489"/>
    <cellStyle name="注释 7 13" xfId="9490"/>
    <cellStyle name="警告文本 2 4 2" xfId="9491"/>
    <cellStyle name="注释 7 13 2" xfId="9492"/>
    <cellStyle name="警告文本 2 5" xfId="9493"/>
    <cellStyle name="注释 7 14" xfId="9494"/>
    <cellStyle name="警告文本 2 5 2" xfId="9495"/>
    <cellStyle name="警告文本 2 5 3" xfId="9496"/>
    <cellStyle name="警告文本 2 8" xfId="9497"/>
    <cellStyle name="警告文本 3" xfId="9498"/>
    <cellStyle name="警告文本 3 2 2" xfId="9499"/>
    <cellStyle name="警告文本 3 2 3" xfId="9500"/>
    <cellStyle name="警告文本 3 3 2" xfId="9501"/>
    <cellStyle name="警告文本 3 4" xfId="9502"/>
    <cellStyle name="警告文本 3 4 2" xfId="9503"/>
    <cellStyle name="警告文本 3 4 3" xfId="9504"/>
    <cellStyle name="警告文本 3 5 2" xfId="9505"/>
    <cellStyle name="警告文本 3 5 3" xfId="9506"/>
    <cellStyle name="警告文本 3 6 2" xfId="9507"/>
    <cellStyle name="警告文本 3 6 3" xfId="9508"/>
    <cellStyle name="警告文本 4 2 3" xfId="9509"/>
    <cellStyle name="警告文本 4 3" xfId="9510"/>
    <cellStyle name="警告文本 4 3 3" xfId="9511"/>
    <cellStyle name="警告文本 4 4 2" xfId="9512"/>
    <cellStyle name="警告文本 4 4 3" xfId="9513"/>
    <cellStyle name="警告文本 4 5" xfId="9514"/>
    <cellStyle name="警告文本 4 5 2" xfId="9515"/>
    <cellStyle name="警告文本 4 6 2" xfId="9516"/>
    <cellStyle name="警告文本 4 6 3" xfId="9517"/>
    <cellStyle name="警告文本 5 2 3" xfId="9518"/>
    <cellStyle name="警告文本 5 3 3" xfId="9519"/>
    <cellStyle name="警告文本 5 4" xfId="9520"/>
    <cellStyle name="警告文本 5 4 3" xfId="9521"/>
    <cellStyle name="警告文本 5 5" xfId="9522"/>
    <cellStyle name="输入 3 10 4" xfId="9523"/>
    <cellStyle name="警告文本 5 5 3" xfId="9524"/>
    <cellStyle name="输入 3 11 4" xfId="9525"/>
    <cellStyle name="警告文本 5 6 3" xfId="9526"/>
    <cellStyle name="警告文本 6" xfId="9527"/>
    <cellStyle name="警告文本 6 2" xfId="9528"/>
    <cellStyle name="警告文本 6 2 2" xfId="9529"/>
    <cellStyle name="警告文本 6 2 3" xfId="9530"/>
    <cellStyle name="警告文本 6 3" xfId="9531"/>
    <cellStyle name="警告文本 6 3 3" xfId="9532"/>
    <cellStyle name="警告文本 6 4 2" xfId="9533"/>
    <cellStyle name="警告文本 6 4 3" xfId="9534"/>
    <cellStyle name="警告文本 6 5 3" xfId="9535"/>
    <cellStyle name="警告文本 6 6 2" xfId="9536"/>
    <cellStyle name="警告文本 6 6 3" xfId="9537"/>
    <cellStyle name="警告文本 7" xfId="9538"/>
    <cellStyle name="警告文本 7 2 2" xfId="9539"/>
    <cellStyle name="注释 8 11 2" xfId="9540"/>
    <cellStyle name="警告文本 7 2 3" xfId="9541"/>
    <cellStyle name="注释 8 11 3" xfId="9542"/>
    <cellStyle name="警告文本 7 3" xfId="9543"/>
    <cellStyle name="注释 8 12" xfId="9544"/>
    <cellStyle name="警告文本 7 3 3" xfId="9545"/>
    <cellStyle name="注释 8 12 3" xfId="9546"/>
    <cellStyle name="警告文本 7 4" xfId="9547"/>
    <cellStyle name="注释 8 13" xfId="9548"/>
    <cellStyle name="警告文本 7 4 3" xfId="9549"/>
    <cellStyle name="注释 8 13 3" xfId="9550"/>
    <cellStyle name="警告文本 7 5" xfId="9551"/>
    <cellStyle name="注释 8 14" xfId="9552"/>
    <cellStyle name="警告文本 7 5 2" xfId="9553"/>
    <cellStyle name="警告文本 7 5 3" xfId="9554"/>
    <cellStyle name="警告文本 7 6 2" xfId="9555"/>
    <cellStyle name="警告文本 8" xfId="9556"/>
    <cellStyle name="输入 10 7 3" xfId="9557"/>
    <cellStyle name="警告文本 8 2 2" xfId="9558"/>
    <cellStyle name="输入 10 7 4" xfId="9559"/>
    <cellStyle name="警告文本 8 2 3" xfId="9560"/>
    <cellStyle name="警告文本 8 3" xfId="9561"/>
    <cellStyle name="警告文本 8 4" xfId="9562"/>
    <cellStyle name="警告文本 8 5" xfId="9563"/>
    <cellStyle name="警告文本 9" xfId="9564"/>
    <cellStyle name="输入 11 7 3" xfId="9565"/>
    <cellStyle name="警告文本 9 2 2" xfId="9566"/>
    <cellStyle name="警告文本 9 3" xfId="9567"/>
    <cellStyle name="输入 11 8 3" xfId="9568"/>
    <cellStyle name="警告文本 9 3 2" xfId="9569"/>
    <cellStyle name="警告文本 9 4" xfId="9570"/>
    <cellStyle name="输入 11 9 3" xfId="9571"/>
    <cellStyle name="警告文本 9 4 2" xfId="9572"/>
    <cellStyle name="输入 11 9 4" xfId="9573"/>
    <cellStyle name="警告文本 9 4 3" xfId="9574"/>
    <cellStyle name="警告文本 9 5 3" xfId="9575"/>
    <cellStyle name="警告文本 9 6 2" xfId="9576"/>
    <cellStyle name="警告文本 9 6 3" xfId="9577"/>
    <cellStyle name="链接单元格 10" xfId="9578"/>
    <cellStyle name="链接单元格 10 2" xfId="9579"/>
    <cellStyle name="链接单元格 10 4" xfId="9580"/>
    <cellStyle name="链接单元格 10 5" xfId="9581"/>
    <cellStyle name="链接单元格 10 6" xfId="9582"/>
    <cellStyle name="强调文字颜色 4 3 2 2" xfId="9583"/>
    <cellStyle name="链接单元格 10 8" xfId="9584"/>
    <cellStyle name="链接单元格 11 2 2" xfId="9585"/>
    <cellStyle name="链接单元格 11 4" xfId="9586"/>
    <cellStyle name="链接单元格 12 2 2" xfId="9587"/>
    <cellStyle name="链接单元格 12 4" xfId="9588"/>
    <cellStyle name="注释 2 2 13" xfId="9589"/>
    <cellStyle name="链接单元格 2" xfId="9590"/>
    <cellStyle name="链接单元格 2 2 2" xfId="9591"/>
    <cellStyle name="链接单元格 2 2 3" xfId="9592"/>
    <cellStyle name="链接单元格 2 3 2" xfId="9593"/>
    <cellStyle name="链接单元格 2 3 3" xfId="9594"/>
    <cellStyle name="链接单元格 2 4" xfId="9595"/>
    <cellStyle name="链接单元格 2 5" xfId="9596"/>
    <cellStyle name="链接单元格 2 5 2" xfId="9597"/>
    <cellStyle name="链接单元格 2 5 3" xfId="9598"/>
    <cellStyle name="链接单元格 2 6" xfId="9599"/>
    <cellStyle name="链接单元格 2 6 3" xfId="9600"/>
    <cellStyle name="链接单元格 3" xfId="9601"/>
    <cellStyle name="链接单元格 3 2" xfId="9602"/>
    <cellStyle name="链接单元格 3 2 2" xfId="9603"/>
    <cellStyle name="链接单元格 3 2 3" xfId="9604"/>
    <cellStyle name="链接单元格 3 3" xfId="9605"/>
    <cellStyle name="链接单元格 3 3 2" xfId="9606"/>
    <cellStyle name="链接单元格 3 3 3" xfId="9607"/>
    <cellStyle name="链接单元格 3 4" xfId="9608"/>
    <cellStyle name="链接单元格 3 4 2" xfId="9609"/>
    <cellStyle name="链接单元格 3 5" xfId="9610"/>
    <cellStyle name="链接单元格 3 5 3" xfId="9611"/>
    <cellStyle name="链接单元格 3 6" xfId="9612"/>
    <cellStyle name="链接单元格 3 6 2" xfId="9613"/>
    <cellStyle name="链接单元格 3 6 3" xfId="9614"/>
    <cellStyle name="适中 2 2" xfId="9615"/>
    <cellStyle name="链接单元格 3 7" xfId="9616"/>
    <cellStyle name="链接单元格 3 8" xfId="9617"/>
    <cellStyle name="链接单元格 4" xfId="9618"/>
    <cellStyle name="链接单元格 4 2 2" xfId="9619"/>
    <cellStyle name="链接单元格 4 2 3" xfId="9620"/>
    <cellStyle name="链接单元格 4 3" xfId="9621"/>
    <cellStyle name="链接单元格 4 3 2" xfId="9622"/>
    <cellStyle name="链接单元格 4 3 3" xfId="9623"/>
    <cellStyle name="链接单元格 4 4 2" xfId="9624"/>
    <cellStyle name="链接单元格 4 4 3" xfId="9625"/>
    <cellStyle name="链接单元格 4 5" xfId="9626"/>
    <cellStyle name="链接单元格 4 5 3" xfId="9627"/>
    <cellStyle name="链接单元格 4 6 3" xfId="9628"/>
    <cellStyle name="链接单元格 5 2" xfId="9629"/>
    <cellStyle name="链接单元格 5 2 2" xfId="9630"/>
    <cellStyle name="链接单元格 5 2 3" xfId="9631"/>
    <cellStyle name="链接单元格 5 3" xfId="9632"/>
    <cellStyle name="链接单元格 5 3 2" xfId="9633"/>
    <cellStyle name="链接单元格 5 3 3" xfId="9634"/>
    <cellStyle name="链接单元格 5 4" xfId="9635"/>
    <cellStyle name="链接单元格 5 4 3" xfId="9636"/>
    <cellStyle name="链接单元格 5 5" xfId="9637"/>
    <cellStyle name="链接单元格 5 5 2" xfId="9638"/>
    <cellStyle name="链接单元格 5 5 3" xfId="9639"/>
    <cellStyle name="链接单元格 5 6 2" xfId="9640"/>
    <cellStyle name="链接单元格 5 6 3" xfId="9641"/>
    <cellStyle name="链接单元格 5 7" xfId="9642"/>
    <cellStyle name="链接单元格 5 8" xfId="9643"/>
    <cellStyle name="链接单元格 6 2 2" xfId="9644"/>
    <cellStyle name="链接单元格 6 2 3" xfId="9645"/>
    <cellStyle name="链接单元格 6 3 2" xfId="9646"/>
    <cellStyle name="链接单元格 6 3 3" xfId="9647"/>
    <cellStyle name="链接单元格 6 4 3" xfId="9648"/>
    <cellStyle name="链接单元格 6 5" xfId="9649"/>
    <cellStyle name="链接单元格 6 5 3" xfId="9650"/>
    <cellStyle name="链接单元格 6 6 2" xfId="9651"/>
    <cellStyle name="链接单元格 6 6 3" xfId="9652"/>
    <cellStyle name="链接单元格 6 7" xfId="9653"/>
    <cellStyle name="链接单元格 6 8" xfId="9654"/>
    <cellStyle name="输出 4 7 2" xfId="9655"/>
    <cellStyle name="链接单元格 7" xfId="9656"/>
    <cellStyle name="输入 7 10 2" xfId="9657"/>
    <cellStyle name="链接单元格 7 2 2" xfId="9658"/>
    <cellStyle name="链接单元格 7 2 3" xfId="9659"/>
    <cellStyle name="链接单元格 7 3" xfId="9660"/>
    <cellStyle name="链接单元格 7 3 2" xfId="9661"/>
    <cellStyle name="链接单元格 7 3 3" xfId="9662"/>
    <cellStyle name="链接单元格 7 4" xfId="9663"/>
    <cellStyle name="链接单元格 7 5" xfId="9664"/>
    <cellStyle name="链接单元格 7 5 2" xfId="9665"/>
    <cellStyle name="链接单元格 7 5 3" xfId="9666"/>
    <cellStyle name="链接单元格 7 6 2" xfId="9667"/>
    <cellStyle name="链接单元格 7 6 3" xfId="9668"/>
    <cellStyle name="链接单元格 7 7" xfId="9669"/>
    <cellStyle name="链接单元格 7 8" xfId="9670"/>
    <cellStyle name="输出 4 7 3" xfId="9671"/>
    <cellStyle name="链接单元格 8" xfId="9672"/>
    <cellStyle name="输入 7 10 3" xfId="9673"/>
    <cellStyle name="链接单元格 8 2 2" xfId="9674"/>
    <cellStyle name="链接单元格 8 2 3" xfId="9675"/>
    <cellStyle name="链接单元格 8 3" xfId="9676"/>
    <cellStyle name="链接单元格 8 3 2" xfId="9677"/>
    <cellStyle name="链接单元格 8 3 3" xfId="9678"/>
    <cellStyle name="链接单元格 8 4" xfId="9679"/>
    <cellStyle name="注释 3 2 2 2" xfId="9680"/>
    <cellStyle name="链接单元格 8 5" xfId="9681"/>
    <cellStyle name="注释 3 2 2 3" xfId="9682"/>
    <cellStyle name="链接单元格 8 5 2" xfId="9683"/>
    <cellStyle name="链接单元格 8 6 2" xfId="9684"/>
    <cellStyle name="链接单元格 8 6 3" xfId="9685"/>
    <cellStyle name="链接单元格 8 7" xfId="9686"/>
    <cellStyle name="链接单元格 8 8" xfId="9687"/>
    <cellStyle name="链接单元格 9 2 2" xfId="9688"/>
    <cellStyle name="输入 11 15" xfId="9689"/>
    <cellStyle name="链接单元格 9 2 3" xfId="9690"/>
    <cellStyle name="链接单元格 9 3 2" xfId="9691"/>
    <cellStyle name="链接单元格 9 3 3" xfId="9692"/>
    <cellStyle name="链接单元格 9 4" xfId="9693"/>
    <cellStyle name="注释 3 2 3 2" xfId="9694"/>
    <cellStyle name="输入 10 10 2" xfId="9695"/>
    <cellStyle name="链接单元格 9 4 2" xfId="9696"/>
    <cellStyle name="链接单元格 9 4 3" xfId="9697"/>
    <cellStyle name="链接单元格 9 5" xfId="9698"/>
    <cellStyle name="注释 3 2 3 3" xfId="9699"/>
    <cellStyle name="输入 10 10 3" xfId="9700"/>
    <cellStyle name="链接单元格 9 5 2" xfId="9701"/>
    <cellStyle name="链接单元格 9 5 3" xfId="9702"/>
    <cellStyle name="链接单元格 9 6" xfId="9703"/>
    <cellStyle name="注释 3 2 3 4" xfId="9704"/>
    <cellStyle name="输入 10 10 4" xfId="9705"/>
    <cellStyle name="链接单元格 9 6 2" xfId="9706"/>
    <cellStyle name="链接单元格 9 6 3" xfId="9707"/>
    <cellStyle name="链接单元格 9 7" xfId="9708"/>
    <cellStyle name="链接单元格 9 8" xfId="9709"/>
    <cellStyle name="千分位[0?_fb-2-3(4)" xfId="9710"/>
    <cellStyle name="千分位[а]_fb-2/б(2)?中低产田" xfId="9711"/>
    <cellStyle name="千分位_ 电器仪表" xfId="9712"/>
    <cellStyle name="强调文字颜色 4 6 5" xfId="9713"/>
    <cellStyle name="千位[0]_ 方正PC" xfId="9714"/>
    <cellStyle name="千位分隔 2" xfId="9715"/>
    <cellStyle name="千位分隔 2 2" xfId="9716"/>
    <cellStyle name="千位分隔 2 3" xfId="9717"/>
    <cellStyle name="强调 1" xfId="9718"/>
    <cellStyle name="注释 5 4 3" xfId="9719"/>
    <cellStyle name="强调 2" xfId="9720"/>
    <cellStyle name="注释 5 4 4" xfId="9721"/>
    <cellStyle name="强调 3" xfId="9722"/>
    <cellStyle name="强调文字颜色 1 10" xfId="9723"/>
    <cellStyle name="强调文字颜色 1 10 2 2" xfId="9724"/>
    <cellStyle name="强调文字颜色 1 10 2 3" xfId="9725"/>
    <cellStyle name="强调文字颜色 1 10 4" xfId="9726"/>
    <cellStyle name="强调文字颜色 1 10 6" xfId="9727"/>
    <cellStyle name="强调文字颜色 1 10 6 2" xfId="9728"/>
    <cellStyle name="强调文字颜色 1 10 6 3" xfId="9729"/>
    <cellStyle name="强调文字颜色 1 10 7" xfId="9730"/>
    <cellStyle name="强调文字颜色 3 5 4 2" xfId="9731"/>
    <cellStyle name="强调文字颜色 1 10 8" xfId="9732"/>
    <cellStyle name="强调文字颜色 1 11" xfId="9733"/>
    <cellStyle name="强调文字颜色 1 11 2" xfId="9734"/>
    <cellStyle name="强调文字颜色 1 11 2 2" xfId="9735"/>
    <cellStyle name="强调文字颜色 1 11 2 3" xfId="9736"/>
    <cellStyle name="强调文字颜色 1 11 4" xfId="9737"/>
    <cellStyle name="强调文字颜色 1 11 5" xfId="9738"/>
    <cellStyle name="强调文字颜色 1 12 2" xfId="9739"/>
    <cellStyle name="强调文字颜色 1 12 2 2" xfId="9740"/>
    <cellStyle name="强调文字颜色 1 12 2 3" xfId="9741"/>
    <cellStyle name="强调文字颜色 1 12 4" xfId="9742"/>
    <cellStyle name="强调文字颜色 1 13 2" xfId="9743"/>
    <cellStyle name="强调文字颜色 1 2" xfId="9744"/>
    <cellStyle name="强调文字颜色 1 2 2" xfId="9745"/>
    <cellStyle name="强调文字颜色 1 2 2 2" xfId="9746"/>
    <cellStyle name="强调文字颜色 1 2 2 2 2" xfId="9747"/>
    <cellStyle name="强调文字颜色 1 2 2 3" xfId="9748"/>
    <cellStyle name="强调文字颜色 1 2 2 5" xfId="9749"/>
    <cellStyle name="强调文字颜色 1 2 6 2" xfId="9750"/>
    <cellStyle name="强调文字颜色 1 2 6 3" xfId="9751"/>
    <cellStyle name="强调文字颜色 1 2 7" xfId="9752"/>
    <cellStyle name="强调文字颜色 1 2 8" xfId="9753"/>
    <cellStyle name="注释 7 2 3 2" xfId="9754"/>
    <cellStyle name="强调文字颜色 1 2 9" xfId="9755"/>
    <cellStyle name="注释 7 2 3 3" xfId="9756"/>
    <cellStyle name="强调文字颜色 1 3" xfId="9757"/>
    <cellStyle name="强调文字颜色 1 3 2 2" xfId="9758"/>
    <cellStyle name="强调文字颜色 1 3 2 3" xfId="9759"/>
    <cellStyle name="强调文字颜色 1 3 3" xfId="9760"/>
    <cellStyle name="强调文字颜色 1 3 3 2" xfId="9761"/>
    <cellStyle name="强调文字颜色 1 3 3 3" xfId="9762"/>
    <cellStyle name="强调文字颜色 1 3 4" xfId="9763"/>
    <cellStyle name="强调文字颜色 1 3 4 2" xfId="9764"/>
    <cellStyle name="强调文字颜色 1 3 4 3" xfId="9765"/>
    <cellStyle name="强调文字颜色 1 3 5 2" xfId="9766"/>
    <cellStyle name="强调文字颜色 1 3 5 3" xfId="9767"/>
    <cellStyle name="强调文字颜色 1 3 6" xfId="9768"/>
    <cellStyle name="强调文字颜色 1 4" xfId="9769"/>
    <cellStyle name="强调文字颜色 1 4 2" xfId="9770"/>
    <cellStyle name="强调文字颜色 1 4 2 2" xfId="9771"/>
    <cellStyle name="强调文字颜色 1 4 2 3" xfId="9772"/>
    <cellStyle name="强调文字颜色 1 4 3" xfId="9773"/>
    <cellStyle name="强调文字颜色 1 4 3 3" xfId="9774"/>
    <cellStyle name="强调文字颜色 1 4 4" xfId="9775"/>
    <cellStyle name="强调文字颜色 1 4 4 2" xfId="9776"/>
    <cellStyle name="强调文字颜色 1 4 4 3" xfId="9777"/>
    <cellStyle name="强调文字颜色 1 4 5 2" xfId="9778"/>
    <cellStyle name="强调文字颜色 1 4 5 3" xfId="9779"/>
    <cellStyle name="强调文字颜色 1 4 6 2" xfId="9780"/>
    <cellStyle name="强调文字颜色 1 4 6 3" xfId="9781"/>
    <cellStyle name="强调文字颜色 1 4 7" xfId="9782"/>
    <cellStyle name="强调文字颜色 1 4 8" xfId="9783"/>
    <cellStyle name="注释 7 2 5 2" xfId="9784"/>
    <cellStyle name="强调文字颜色 1 5" xfId="9785"/>
    <cellStyle name="强调文字颜色 1 5 2" xfId="9786"/>
    <cellStyle name="强调文字颜色 1 5 2 2" xfId="9787"/>
    <cellStyle name="强调文字颜色 1 5 2 3" xfId="9788"/>
    <cellStyle name="强调文字颜色 1 5 3" xfId="9789"/>
    <cellStyle name="强调文字颜色 1 5 3 2" xfId="9790"/>
    <cellStyle name="强调文字颜色 1 5 4" xfId="9791"/>
    <cellStyle name="强调文字颜色 1 5 4 2" xfId="9792"/>
    <cellStyle name="强调文字颜色 1 5 4 3" xfId="9793"/>
    <cellStyle name="强调文字颜色 1 5 5" xfId="9794"/>
    <cellStyle name="强调文字颜色 1 5 5 2" xfId="9795"/>
    <cellStyle name="强调文字颜色 1 5 5 3" xfId="9796"/>
    <cellStyle name="强调文字颜色 1 5 6" xfId="9797"/>
    <cellStyle name="强调文字颜色 1 5 6 2" xfId="9798"/>
    <cellStyle name="强调文字颜色 1 5 6 3" xfId="9799"/>
    <cellStyle name="强调文字颜色 1 5 7" xfId="9800"/>
    <cellStyle name="强调文字颜色 1 5 8" xfId="9801"/>
    <cellStyle name="注释 7 2 6 2" xfId="9802"/>
    <cellStyle name="强调文字颜色 1 6 2" xfId="9803"/>
    <cellStyle name="强调文字颜色 1 6 2 2" xfId="9804"/>
    <cellStyle name="强调文字颜色 1 6 2 3" xfId="9805"/>
    <cellStyle name="强调文字颜色 1 6 3" xfId="9806"/>
    <cellStyle name="强调文字颜色 1 6 3 2" xfId="9807"/>
    <cellStyle name="强调文字颜色 1 6 3 3" xfId="9808"/>
    <cellStyle name="强调文字颜色 1 6 4" xfId="9809"/>
    <cellStyle name="强调文字颜色 1 6 4 2" xfId="9810"/>
    <cellStyle name="强调文字颜色 1 6 4 3" xfId="9811"/>
    <cellStyle name="强调文字颜色 1 6 5" xfId="9812"/>
    <cellStyle name="强调文字颜色 1 6 5 2" xfId="9813"/>
    <cellStyle name="强调文字颜色 1 6 5 3" xfId="9814"/>
    <cellStyle name="强调文字颜色 1 6 6" xfId="9815"/>
    <cellStyle name="强调文字颜色 1 6 6 3" xfId="9816"/>
    <cellStyle name="强调文字颜色 1 6 7" xfId="9817"/>
    <cellStyle name="强调文字颜色 1 7 2" xfId="9818"/>
    <cellStyle name="强调文字颜色 1 7 2 2" xfId="9819"/>
    <cellStyle name="强调文字颜色 1 7 2 3" xfId="9820"/>
    <cellStyle name="强调文字颜色 1 7 6 3" xfId="9821"/>
    <cellStyle name="强调文字颜色 1 7 7" xfId="9822"/>
    <cellStyle name="强调文字颜色 1 7 8" xfId="9823"/>
    <cellStyle name="注释 7 2 8 2" xfId="9824"/>
    <cellStyle name="强调文字颜色 1 8 2" xfId="9825"/>
    <cellStyle name="强调文字颜色 1 8 2 2" xfId="9826"/>
    <cellStyle name="强调文字颜色 1 8 2 3" xfId="9827"/>
    <cellStyle name="强调文字颜色 1 8 3" xfId="9828"/>
    <cellStyle name="强调文字颜色 1 8 3 2" xfId="9829"/>
    <cellStyle name="强调文字颜色 1 8 3 3" xfId="9830"/>
    <cellStyle name="强调文字颜色 1 8 4 2" xfId="9831"/>
    <cellStyle name="强调文字颜色 1 8 4 3" xfId="9832"/>
    <cellStyle name="强调文字颜色 1 8 5" xfId="9833"/>
    <cellStyle name="强调文字颜色 1 8 5 2" xfId="9834"/>
    <cellStyle name="强调文字颜色 1 8 6" xfId="9835"/>
    <cellStyle name="强调文字颜色 1 8 6 3" xfId="9836"/>
    <cellStyle name="强调文字颜色 1 8 7" xfId="9837"/>
    <cellStyle name="强调文字颜色 1 8 8" xfId="9838"/>
    <cellStyle name="注释 7 2 9 2" xfId="9839"/>
    <cellStyle name="强调文字颜色 1 9" xfId="9840"/>
    <cellStyle name="强调文字颜色 1 9 2" xfId="9841"/>
    <cellStyle name="强调文字颜色 1 9 2 2" xfId="9842"/>
    <cellStyle name="强调文字颜色 1 9 2 3" xfId="9843"/>
    <cellStyle name="强调文字颜色 1 9 3 2" xfId="9844"/>
    <cellStyle name="强调文字颜色 1 9 3 3" xfId="9845"/>
    <cellStyle name="强调文字颜色 1 9 4" xfId="9846"/>
    <cellStyle name="强调文字颜色 1 9 4 2" xfId="9847"/>
    <cellStyle name="强调文字颜色 1 9 4 3" xfId="9848"/>
    <cellStyle name="强调文字颜色 1 9 5" xfId="9849"/>
    <cellStyle name="强调文字颜色 1 9 5 2" xfId="9850"/>
    <cellStyle name="强调文字颜色 1 9 5 3" xfId="9851"/>
    <cellStyle name="强调文字颜色 1 9 6 2" xfId="9852"/>
    <cellStyle name="强调文字颜色 1 9 6 3" xfId="9853"/>
    <cellStyle name="强调文字颜色 1 9 7" xfId="9854"/>
    <cellStyle name="强调文字颜色 1 9 8" xfId="9855"/>
    <cellStyle name="注释 7 2 3 4" xfId="9856"/>
    <cellStyle name="强调文字颜色 2 10 2" xfId="9857"/>
    <cellStyle name="强调文字颜色 2 10 2 2" xfId="9858"/>
    <cellStyle name="强调文字颜色 2 10 2 3" xfId="9859"/>
    <cellStyle name="强调文字颜色 2 10 3" xfId="9860"/>
    <cellStyle name="强调文字颜色 2 10 3 2" xfId="9861"/>
    <cellStyle name="强调文字颜色 2 10 3 3" xfId="9862"/>
    <cellStyle name="强调文字颜色 2 10 4" xfId="9863"/>
    <cellStyle name="强调文字颜色 2 10 4 3" xfId="9864"/>
    <cellStyle name="强调文字颜色 2 10 5" xfId="9865"/>
    <cellStyle name="强调文字颜色 2 10 5 2" xfId="9866"/>
    <cellStyle name="强调文字颜色 2 10 5 3" xfId="9867"/>
    <cellStyle name="强调文字颜色 2 10 6" xfId="9868"/>
    <cellStyle name="强调文字颜色 2 10 6 2" xfId="9869"/>
    <cellStyle name="强调文字颜色 2 10 6 3" xfId="9870"/>
    <cellStyle name="强调文字颜色 2 10 7" xfId="9871"/>
    <cellStyle name="强调文字颜色 2 10 8" xfId="9872"/>
    <cellStyle name="注释 7 2 4 4" xfId="9873"/>
    <cellStyle name="强调文字颜色 2 11 2" xfId="9874"/>
    <cellStyle name="输出 6 12 4" xfId="9875"/>
    <cellStyle name="强调文字颜色 2 11 2 3" xfId="9876"/>
    <cellStyle name="强调文字颜色 2 11 3" xfId="9877"/>
    <cellStyle name="强调文字颜色 2 11 4" xfId="9878"/>
    <cellStyle name="注释 7 2 5 4" xfId="9879"/>
    <cellStyle name="强调文字颜色 2 12 2" xfId="9880"/>
    <cellStyle name="强调文字颜色 2 12 2 2" xfId="9881"/>
    <cellStyle name="强调文字颜色 2 12 2 3" xfId="9882"/>
    <cellStyle name="强调文字颜色 2 13" xfId="9883"/>
    <cellStyle name="强调文字颜色 2 2" xfId="9884"/>
    <cellStyle name="注释 9 13 2" xfId="9885"/>
    <cellStyle name="强调文字颜色 2 2 8" xfId="9886"/>
    <cellStyle name="注释 9 13 3" xfId="9887"/>
    <cellStyle name="强调文字颜色 2 2 9" xfId="9888"/>
    <cellStyle name="强调文字颜色 2 3" xfId="9889"/>
    <cellStyle name="强调文字颜色 2 3 2" xfId="9890"/>
    <cellStyle name="强调文字颜色 2 3 3" xfId="9891"/>
    <cellStyle name="强调文字颜色 2 3 4" xfId="9892"/>
    <cellStyle name="强调文字颜色 2 3 4 3" xfId="9893"/>
    <cellStyle name="强调文字颜色 2 3 5" xfId="9894"/>
    <cellStyle name="强调文字颜色 2 3 5 2" xfId="9895"/>
    <cellStyle name="强调文字颜色 2 3 5 3" xfId="9896"/>
    <cellStyle name="强调文字颜色 2 3 6" xfId="9897"/>
    <cellStyle name="强调文字颜色 2 3 6 3" xfId="9898"/>
    <cellStyle name="强调文字颜色 2 3 7" xfId="9899"/>
    <cellStyle name="强调文字颜色 2 3 8" xfId="9900"/>
    <cellStyle name="强调文字颜色 2 4" xfId="9901"/>
    <cellStyle name="强调文字颜色 2 4 2 2" xfId="9902"/>
    <cellStyle name="强调文字颜色 2 4 2 3" xfId="9903"/>
    <cellStyle name="强调文字颜色 2 4 3" xfId="9904"/>
    <cellStyle name="强调文字颜色 2 4 3 2" xfId="9905"/>
    <cellStyle name="强调文字颜色 2 4 3 3" xfId="9906"/>
    <cellStyle name="强调文字颜色 2 4 4" xfId="9907"/>
    <cellStyle name="强调文字颜色 2 4 4 2" xfId="9908"/>
    <cellStyle name="强调文字颜色 2 4 4 3" xfId="9909"/>
    <cellStyle name="强调文字颜色 2 4 5" xfId="9910"/>
    <cellStyle name="强调文字颜色 2 4 5 3" xfId="9911"/>
    <cellStyle name="强调文字颜色 2 4 6 2" xfId="9912"/>
    <cellStyle name="强调文字颜色 2 4 6 3" xfId="9913"/>
    <cellStyle name="强调文字颜色 2 4 7" xfId="9914"/>
    <cellStyle name="强调文字颜色 2 4 8" xfId="9915"/>
    <cellStyle name="强调文字颜色 2 5" xfId="9916"/>
    <cellStyle name="强调文字颜色 2 5 2" xfId="9917"/>
    <cellStyle name="强调文字颜色 2 5 2 2" xfId="9918"/>
    <cellStyle name="强调文字颜色 2 5 2 3" xfId="9919"/>
    <cellStyle name="强调文字颜色 2 5 3" xfId="9920"/>
    <cellStyle name="强调文字颜色 2 5 3 2" xfId="9921"/>
    <cellStyle name="强调文字颜色 2 5 3 3" xfId="9922"/>
    <cellStyle name="强调文字颜色 2 5 4" xfId="9923"/>
    <cellStyle name="强调文字颜色 2 5 4 2" xfId="9924"/>
    <cellStyle name="强调文字颜色 2 5 4 3" xfId="9925"/>
    <cellStyle name="强调文字颜色 2 5 5" xfId="9926"/>
    <cellStyle name="强调文字颜色 2 5 5 3" xfId="9927"/>
    <cellStyle name="强调文字颜色 2 5 6" xfId="9928"/>
    <cellStyle name="强调文字颜色 2 5 6 3" xfId="9929"/>
    <cellStyle name="强调文字颜色 2 6 2 2" xfId="9930"/>
    <cellStyle name="强调文字颜色 2 6 2 3" xfId="9931"/>
    <cellStyle name="强调文字颜色 2 6 3" xfId="9932"/>
    <cellStyle name="强调文字颜色 2 6 3 2" xfId="9933"/>
    <cellStyle name="强调文字颜色 2 6 4" xfId="9934"/>
    <cellStyle name="强调文字颜色 2 6 4 2" xfId="9935"/>
    <cellStyle name="强调文字颜色 2 6 4 3" xfId="9936"/>
    <cellStyle name="强调文字颜色 2 6 5" xfId="9937"/>
    <cellStyle name="强调文字颜色 2 6 5 2" xfId="9938"/>
    <cellStyle name="强调文字颜色 2 6 5 3" xfId="9939"/>
    <cellStyle name="强调文字颜色 2 6 6" xfId="9940"/>
    <cellStyle name="强调文字颜色 2 6 6 2" xfId="9941"/>
    <cellStyle name="强调文字颜色 2 6 6 3" xfId="9942"/>
    <cellStyle name="强调文字颜色 2 6 7" xfId="9943"/>
    <cellStyle name="强调文字颜色 2 6 8" xfId="9944"/>
    <cellStyle name="强调文字颜色 2 7 2" xfId="9945"/>
    <cellStyle name="强调文字颜色 2 7 2 3" xfId="9946"/>
    <cellStyle name="强调文字颜色 2 7 3" xfId="9947"/>
    <cellStyle name="强调文字颜色 2 7 3 2" xfId="9948"/>
    <cellStyle name="强调文字颜色 2 7 3 3" xfId="9949"/>
    <cellStyle name="强调文字颜色 2 7 4" xfId="9950"/>
    <cellStyle name="强调文字颜色 2 7 4 2" xfId="9951"/>
    <cellStyle name="强调文字颜色 2 7 4 3" xfId="9952"/>
    <cellStyle name="强调文字颜色 2 7 5" xfId="9953"/>
    <cellStyle name="强调文字颜色 2 7 5 2" xfId="9954"/>
    <cellStyle name="强调文字颜色 2 7 5 3" xfId="9955"/>
    <cellStyle name="强调文字颜色 2 7 6" xfId="9956"/>
    <cellStyle name="强调文字颜色 2 7 6 2" xfId="9957"/>
    <cellStyle name="强调文字颜色 2 7 6 3" xfId="9958"/>
    <cellStyle name="强调文字颜色 2 7 7" xfId="9959"/>
    <cellStyle name="强调文字颜色 2 7 8" xfId="9960"/>
    <cellStyle name="强调文字颜色 3 10 2" xfId="9961"/>
    <cellStyle name="强调文字颜色 3 10 2 2" xfId="9962"/>
    <cellStyle name="强调文字颜色 3 10 2 3" xfId="9963"/>
    <cellStyle name="强调文字颜色 3 10 3" xfId="9964"/>
    <cellStyle name="强调文字颜色 3 10 3 2" xfId="9965"/>
    <cellStyle name="强调文字颜色 3 10 3 3" xfId="9966"/>
    <cellStyle name="注释 7 2 9" xfId="9967"/>
    <cellStyle name="强调文字颜色 3 10 4 3" xfId="9968"/>
    <cellStyle name="强调文字颜色 3 10 5 3" xfId="9969"/>
    <cellStyle name="强调文字颜色 3 10 6 3" xfId="9970"/>
    <cellStyle name="强调文字颜色 3 11" xfId="9971"/>
    <cellStyle name="强调文字颜色 3 11 2 2" xfId="9972"/>
    <cellStyle name="强调文字颜色 3 11 2 3" xfId="9973"/>
    <cellStyle name="强调文字颜色 3 11 3" xfId="9974"/>
    <cellStyle name="强调文字颜色 3 13 2" xfId="9975"/>
    <cellStyle name="强调文字颜色 3 2" xfId="9976"/>
    <cellStyle name="强调文字颜色 3 2 2" xfId="9977"/>
    <cellStyle name="强调文字颜色 3 2 2 2" xfId="9978"/>
    <cellStyle name="强调文字颜色 3 2 2 2 2" xfId="9979"/>
    <cellStyle name="强调文字颜色 3 2 2 3" xfId="9980"/>
    <cellStyle name="强调文字颜色 3 2 2 5" xfId="9981"/>
    <cellStyle name="强调文字颜色 3 2 3 3" xfId="9982"/>
    <cellStyle name="强调文字颜色 3 2 4" xfId="9983"/>
    <cellStyle name="强调文字颜色 3 2 4 2" xfId="9984"/>
    <cellStyle name="强调文字颜色 3 2 4 3" xfId="9985"/>
    <cellStyle name="强调文字颜色 3 2 5" xfId="9986"/>
    <cellStyle name="强调文字颜色 3 2 5 2" xfId="9987"/>
    <cellStyle name="强调文字颜色 3 2 5 3" xfId="9988"/>
    <cellStyle name="强调文字颜色 3 2 6" xfId="9989"/>
    <cellStyle name="强调文字颜色 3 2 6 2" xfId="9990"/>
    <cellStyle name="注释 2 10 2" xfId="9991"/>
    <cellStyle name="强调文字颜色 3 2 6 3" xfId="9992"/>
    <cellStyle name="强调文字颜色 3 2 7" xfId="9993"/>
    <cellStyle name="强调文字颜色 3 2 9" xfId="9994"/>
    <cellStyle name="强调文字颜色 3 3 2 3" xfId="9995"/>
    <cellStyle name="强调文字颜色 3 3 3 2" xfId="9996"/>
    <cellStyle name="强调文字颜色 3 3 3 3" xfId="9997"/>
    <cellStyle name="强调文字颜色 3 3 4 3" xfId="9998"/>
    <cellStyle name="强调文字颜色 3 3 5" xfId="9999"/>
    <cellStyle name="强调文字颜色 3 3 5 2" xfId="10000"/>
    <cellStyle name="强调文字颜色 3 3 5 3" xfId="10001"/>
    <cellStyle name="强调文字颜色 3 3 6" xfId="10002"/>
    <cellStyle name="强调文字颜色 3 3 6 2" xfId="10003"/>
    <cellStyle name="强调文字颜色 3 3 6 3" xfId="10004"/>
    <cellStyle name="强调文字颜色 3 3 7" xfId="10005"/>
    <cellStyle name="强调文字颜色 3 3 8" xfId="10006"/>
    <cellStyle name="强调文字颜色 3 4 4 2" xfId="10007"/>
    <cellStyle name="强调文字颜色 3 4 4 3" xfId="10008"/>
    <cellStyle name="强调文字颜色 3 4 5" xfId="10009"/>
    <cellStyle name="强调文字颜色 3 4 5 3" xfId="10010"/>
    <cellStyle name="强调文字颜色 3 4 6" xfId="10011"/>
    <cellStyle name="强调文字颜色 3 4 6 2" xfId="10012"/>
    <cellStyle name="强调文字颜色 3 4 6 3" xfId="10013"/>
    <cellStyle name="强调文字颜色 3 4 7" xfId="10014"/>
    <cellStyle name="强调文字颜色 3 4 8" xfId="10015"/>
    <cellStyle name="强调文字颜色 3 5 2 2" xfId="10016"/>
    <cellStyle name="强调文字颜色 3 5 2 3" xfId="10017"/>
    <cellStyle name="强调文字颜色 3 5 3 2" xfId="10018"/>
    <cellStyle name="强调文字颜色 3 5 3 3" xfId="10019"/>
    <cellStyle name="强调文字颜色 3 5 4" xfId="10020"/>
    <cellStyle name="强调文字颜色 3 5 4 3" xfId="10021"/>
    <cellStyle name="强调文字颜色 3 5 5" xfId="10022"/>
    <cellStyle name="强调文字颜色 3 5 5 2" xfId="10023"/>
    <cellStyle name="强调文字颜色 3 5 5 3" xfId="10024"/>
    <cellStyle name="强调文字颜色 3 5 6" xfId="10025"/>
    <cellStyle name="强调文字颜色 3 5 6 2" xfId="10026"/>
    <cellStyle name="强调文字颜色 3 5 6 3" xfId="10027"/>
    <cellStyle name="输出 11 10 2" xfId="10028"/>
    <cellStyle name="强调文字颜色 3 5 8" xfId="10029"/>
    <cellStyle name="强调文字颜色 3 6 2" xfId="10030"/>
    <cellStyle name="强调文字颜色 3 6 2 2" xfId="10031"/>
    <cellStyle name="强调文字颜色 3 6 2 3" xfId="10032"/>
    <cellStyle name="强调文字颜色 3 6 3" xfId="10033"/>
    <cellStyle name="强调文字颜色 3 6 3 2" xfId="10034"/>
    <cellStyle name="强调文字颜色 3 6 3 3" xfId="10035"/>
    <cellStyle name="强调文字颜色 3 6 4" xfId="10036"/>
    <cellStyle name="强调文字颜色 3 6 4 2" xfId="10037"/>
    <cellStyle name="强调文字颜色 3 6 4 3" xfId="10038"/>
    <cellStyle name="强调文字颜色 3 6 5" xfId="10039"/>
    <cellStyle name="强调文字颜色 3 6 5 2" xfId="10040"/>
    <cellStyle name="强调文字颜色 3 6 5 3" xfId="10041"/>
    <cellStyle name="强调文字颜色 3 6 6" xfId="10042"/>
    <cellStyle name="强调文字颜色 3 6 6 3" xfId="10043"/>
    <cellStyle name="强调文字颜色 3 6 7" xfId="10044"/>
    <cellStyle name="强调文字颜色 3 6 8" xfId="10045"/>
    <cellStyle name="强调文字颜色 3 7 2" xfId="10046"/>
    <cellStyle name="强调文字颜色 3 7 3" xfId="10047"/>
    <cellStyle name="强调文字颜色 3 7 3 2" xfId="10048"/>
    <cellStyle name="强调文字颜色 3 7 4" xfId="10049"/>
    <cellStyle name="强调文字颜色 3 7 4 3" xfId="10050"/>
    <cellStyle name="强调文字颜色 3 7 5" xfId="10051"/>
    <cellStyle name="强调文字颜色 3 7 5 2" xfId="10052"/>
    <cellStyle name="强调文字颜色 3 7 5 3" xfId="10053"/>
    <cellStyle name="强调文字颜色 3 7 6" xfId="10054"/>
    <cellStyle name="强调文字颜色 3 7 6 2" xfId="10055"/>
    <cellStyle name="注释 3 10 2" xfId="10056"/>
    <cellStyle name="强调文字颜色 3 7 6 3" xfId="10057"/>
    <cellStyle name="强调文字颜色 3 7 7" xfId="10058"/>
    <cellStyle name="强调文字颜色 3 7 8" xfId="10059"/>
    <cellStyle name="强调文字颜色 3 8 2" xfId="10060"/>
    <cellStyle name="强调文字颜色 3 8 2 2" xfId="10061"/>
    <cellStyle name="强调文字颜色 3 8 2 3" xfId="10062"/>
    <cellStyle name="强调文字颜色 3 8 3 3" xfId="10063"/>
    <cellStyle name="强调文字颜色 3 8 4 2" xfId="10064"/>
    <cellStyle name="强调文字颜色 3 8 4 3" xfId="10065"/>
    <cellStyle name="强调文字颜色 3 8 5 2" xfId="10066"/>
    <cellStyle name="强调文字颜色 3 8 5 3" xfId="10067"/>
    <cellStyle name="强调文字颜色 3 8 6" xfId="10068"/>
    <cellStyle name="强调文字颜色 3 8 6 3" xfId="10069"/>
    <cellStyle name="强调文字颜色 3 8 7" xfId="10070"/>
    <cellStyle name="强调文字颜色 3 8 8" xfId="10071"/>
    <cellStyle name="强调文字颜色 3 9 2" xfId="10072"/>
    <cellStyle name="强调文字颜色 3 9 2 2" xfId="10073"/>
    <cellStyle name="强调文字颜色 3 9 2 3" xfId="10074"/>
    <cellStyle name="强调文字颜色 3 9 3 2" xfId="10075"/>
    <cellStyle name="强调文字颜色 3 9 3 3" xfId="10076"/>
    <cellStyle name="强调文字颜色 3 9 4" xfId="10077"/>
    <cellStyle name="强调文字颜色 3 9 4 3" xfId="10078"/>
    <cellStyle name="强调文字颜色 3 9 5" xfId="10079"/>
    <cellStyle name="强调文字颜色 3 9 5 2" xfId="10080"/>
    <cellStyle name="强调文字颜色 3 9 5 3" xfId="10081"/>
    <cellStyle name="强调文字颜色 3 9 6" xfId="10082"/>
    <cellStyle name="强调文字颜色 3 9 6 3" xfId="10083"/>
    <cellStyle name="强调文字颜色 3 9 7" xfId="10084"/>
    <cellStyle name="强调文字颜色 3 9 8" xfId="10085"/>
    <cellStyle name="强调文字颜色 4 10" xfId="10086"/>
    <cellStyle name="强调文字颜色 4 10 2" xfId="10087"/>
    <cellStyle name="强调文字颜色 4 10 2 3" xfId="10088"/>
    <cellStyle name="强调文字颜色 4 10 3 2" xfId="10089"/>
    <cellStyle name="强调文字颜色 4 11" xfId="10090"/>
    <cellStyle name="强调文字颜色 4 11 2" xfId="10091"/>
    <cellStyle name="强调文字颜色 4 11 2 3" xfId="10092"/>
    <cellStyle name="强调文字颜色 4 12 2" xfId="10093"/>
    <cellStyle name="强调文字颜色 4 12 2 3" xfId="10094"/>
    <cellStyle name="强调文字颜色 4 13" xfId="10095"/>
    <cellStyle name="强调文字颜色 4 13 2" xfId="10096"/>
    <cellStyle name="强调文字颜色 4 2" xfId="10097"/>
    <cellStyle name="强调文字颜色 4 2 2" xfId="10098"/>
    <cellStyle name="强调文字颜色 4 2 2 2" xfId="10099"/>
    <cellStyle name="强调文字颜色 4 2 2 2 2" xfId="10100"/>
    <cellStyle name="强调文字颜色 4 2 2 2 3" xfId="10101"/>
    <cellStyle name="输出 5 13 2" xfId="10102"/>
    <cellStyle name="强调文字颜色 4 2 2 3" xfId="10103"/>
    <cellStyle name="注释 9 3 2" xfId="10104"/>
    <cellStyle name="输出 5 13 3" xfId="10105"/>
    <cellStyle name="强调文字颜色 4 2 2 4" xfId="10106"/>
    <cellStyle name="注释 9 3 3" xfId="10107"/>
    <cellStyle name="输出 5 13 4" xfId="10108"/>
    <cellStyle name="强调文字颜色 4 2 2 5" xfId="10109"/>
    <cellStyle name="注释 9 3 4" xfId="10110"/>
    <cellStyle name="强调文字颜色 4 2 3 2" xfId="10111"/>
    <cellStyle name="强调文字颜色 4 2 4" xfId="10112"/>
    <cellStyle name="强调文字颜色 4 2 5" xfId="10113"/>
    <cellStyle name="强调文字颜色 4 2 6" xfId="10114"/>
    <cellStyle name="强调文字颜色 4 2 7" xfId="10115"/>
    <cellStyle name="强调文字颜色 4 2 9" xfId="10116"/>
    <cellStyle name="强调文字颜色 4 3" xfId="10117"/>
    <cellStyle name="强调文字颜色 4 3 2" xfId="10118"/>
    <cellStyle name="强调文字颜色 4 3 2 3" xfId="10119"/>
    <cellStyle name="强调文字颜色 4 3 3" xfId="10120"/>
    <cellStyle name="强调文字颜色 4 3 4 2" xfId="10121"/>
    <cellStyle name="强调文字颜色 4 3 4 3" xfId="10122"/>
    <cellStyle name="强调文字颜色 4 3 5" xfId="10123"/>
    <cellStyle name="强调文字颜色 4 3 5 3" xfId="10124"/>
    <cellStyle name="强调文字颜色 4 3 6" xfId="10125"/>
    <cellStyle name="强调文字颜色 4 3 6 2" xfId="10126"/>
    <cellStyle name="强调文字颜色 4 3 6 3" xfId="10127"/>
    <cellStyle name="强调文字颜色 4 3 7" xfId="10128"/>
    <cellStyle name="强调文字颜色 4 3 8" xfId="10129"/>
    <cellStyle name="强调文字颜色 4 4" xfId="10130"/>
    <cellStyle name="强调文字颜色 4 4 2 2" xfId="10131"/>
    <cellStyle name="强调文字颜色 4 4 2 3" xfId="10132"/>
    <cellStyle name="强调文字颜色 4 4 3" xfId="10133"/>
    <cellStyle name="强调文字颜色 4 4 3 2" xfId="10134"/>
    <cellStyle name="强调文字颜色 4 4 3 3" xfId="10135"/>
    <cellStyle name="强调文字颜色 4 4 4" xfId="10136"/>
    <cellStyle name="强调文字颜色 4 4 4 2" xfId="10137"/>
    <cellStyle name="强调文字颜色 4 4 4 3" xfId="10138"/>
    <cellStyle name="强调文字颜色 4 4 5" xfId="10139"/>
    <cellStyle name="强调文字颜色 4 4 5 2" xfId="10140"/>
    <cellStyle name="强调文字颜色 4 4 5 3" xfId="10141"/>
    <cellStyle name="强调文字颜色 4 4 6" xfId="10142"/>
    <cellStyle name="强调文字颜色 4 4 6 2" xfId="10143"/>
    <cellStyle name="强调文字颜色 4 4 6 3" xfId="10144"/>
    <cellStyle name="强调文字颜色 4 4 8" xfId="10145"/>
    <cellStyle name="强调文字颜色 4 5" xfId="10146"/>
    <cellStyle name="强调文字颜色 4 5 2" xfId="10147"/>
    <cellStyle name="强调文字颜色 4 5 2 2" xfId="10148"/>
    <cellStyle name="强调文字颜色 4 5 2 3" xfId="10149"/>
    <cellStyle name="强调文字颜色 4 5 3" xfId="10150"/>
    <cellStyle name="强调文字颜色 4 5 3 2" xfId="10151"/>
    <cellStyle name="强调文字颜色 4 5 3 3" xfId="10152"/>
    <cellStyle name="强调文字颜色 4 5 4" xfId="10153"/>
    <cellStyle name="强调文字颜色 6 10 8" xfId="10154"/>
    <cellStyle name="强调文字颜色 4 5 4 2" xfId="10155"/>
    <cellStyle name="强调文字颜色 4 5 5" xfId="10156"/>
    <cellStyle name="强调文字颜色 4 5 5 2" xfId="10157"/>
    <cellStyle name="强调文字颜色 4 5 5 3" xfId="10158"/>
    <cellStyle name="强调文字颜色 4 5 6" xfId="10159"/>
    <cellStyle name="强调文字颜色 4 5 6 2" xfId="10160"/>
    <cellStyle name="强调文字颜色 4 5 6 3" xfId="10161"/>
    <cellStyle name="强调文字颜色 4 5 7" xfId="10162"/>
    <cellStyle name="强调文字颜色 4 6 2 2" xfId="10163"/>
    <cellStyle name="强调文字颜色 4 6 2 3" xfId="10164"/>
    <cellStyle name="强调文字颜色 4 6 3" xfId="10165"/>
    <cellStyle name="强调文字颜色 4 6 3 3" xfId="10166"/>
    <cellStyle name="强调文字颜色 4 6 4" xfId="10167"/>
    <cellStyle name="强调文字颜色 4 6 4 2" xfId="10168"/>
    <cellStyle name="强调文字颜色 4 6 4 3" xfId="10169"/>
    <cellStyle name="强调文字颜色 4 6 5 2" xfId="10170"/>
    <cellStyle name="强调文字颜色 4 6 5 3" xfId="10171"/>
    <cellStyle name="强调文字颜色 4 6 6 2" xfId="10172"/>
    <cellStyle name="强调文字颜色 4 6 6 3" xfId="10173"/>
    <cellStyle name="强调文字颜色 4 6 7" xfId="10174"/>
    <cellStyle name="输出 6 13 2" xfId="10175"/>
    <cellStyle name="强调文字颜色 4 7 2 3" xfId="10176"/>
    <cellStyle name="强调文字颜色 4 7 3 2" xfId="10177"/>
    <cellStyle name="输出 6 14 2" xfId="10178"/>
    <cellStyle name="强调文字颜色 4 7 3 3" xfId="10179"/>
    <cellStyle name="强调文字颜色 4 7 4 2" xfId="10180"/>
    <cellStyle name="强调文字颜色 4 7 4 3" xfId="10181"/>
    <cellStyle name="强调文字颜色 4 7 5" xfId="10182"/>
    <cellStyle name="强调文字颜色 4 7 5 2" xfId="10183"/>
    <cellStyle name="强调文字颜色 4 7 5 3" xfId="10184"/>
    <cellStyle name="强调文字颜色 4 7 6" xfId="10185"/>
    <cellStyle name="强调文字颜色 4 7 6 2" xfId="10186"/>
    <cellStyle name="注释 8 10 2" xfId="10187"/>
    <cellStyle name="强调文字颜色 4 7 6 3" xfId="10188"/>
    <cellStyle name="强调文字颜色 4 8 2" xfId="10189"/>
    <cellStyle name="输入 10 2" xfId="10190"/>
    <cellStyle name="强调文字颜色 4 8 2 2" xfId="10191"/>
    <cellStyle name="输入 10 2 2" xfId="10192"/>
    <cellStyle name="强调文字颜色 4 8 2 3" xfId="10193"/>
    <cellStyle name="输入 10 2 3" xfId="10194"/>
    <cellStyle name="强调文字颜色 4 8 3 3" xfId="10195"/>
    <cellStyle name="输入 10 3 3" xfId="10196"/>
    <cellStyle name="强调文字颜色 4 8 4" xfId="10197"/>
    <cellStyle name="输入 10 4" xfId="10198"/>
    <cellStyle name="强调文字颜色 4 8 4 3" xfId="10199"/>
    <cellStyle name="输入 10 4 3" xfId="10200"/>
    <cellStyle name="强调文字颜色 4 8 5" xfId="10201"/>
    <cellStyle name="输入 10 5" xfId="10202"/>
    <cellStyle name="强调文字颜色 4 8 5 2" xfId="10203"/>
    <cellStyle name="输入 10 5 2" xfId="10204"/>
    <cellStyle name="强调文字颜色 4 8 5 3" xfId="10205"/>
    <cellStyle name="输入 10 5 3" xfId="10206"/>
    <cellStyle name="强调文字颜色 4 8 6" xfId="10207"/>
    <cellStyle name="输入 10 6" xfId="10208"/>
    <cellStyle name="适中 11" xfId="10209"/>
    <cellStyle name="强调文字颜色 4 8 6 2" xfId="10210"/>
    <cellStyle name="输入 10 6 2" xfId="10211"/>
    <cellStyle name="强调文字颜色 4 9 2" xfId="10212"/>
    <cellStyle name="输入 11 2" xfId="10213"/>
    <cellStyle name="强调文字颜色 4 9 2 2" xfId="10214"/>
    <cellStyle name="输入 11 2 2" xfId="10215"/>
    <cellStyle name="强调文字颜色 4 9 2 3" xfId="10216"/>
    <cellStyle name="输入 11 2 3" xfId="10217"/>
    <cellStyle name="强调文字颜色 4 9 3 3" xfId="10218"/>
    <cellStyle name="输入 11 3 3" xfId="10219"/>
    <cellStyle name="强调文字颜色 4 9 4" xfId="10220"/>
    <cellStyle name="输入 11 4" xfId="10221"/>
    <cellStyle name="强调文字颜色 4 9 4 2" xfId="10222"/>
    <cellStyle name="输入 11 4 2" xfId="10223"/>
    <cellStyle name="强调文字颜色 4 9 4 3" xfId="10224"/>
    <cellStyle name="输入 11 4 3" xfId="10225"/>
    <cellStyle name="强调文字颜色 4 9 5" xfId="10226"/>
    <cellStyle name="输入 11 5" xfId="10227"/>
    <cellStyle name="强调文字颜色 4 9 5 2" xfId="10228"/>
    <cellStyle name="输入 11 5 2" xfId="10229"/>
    <cellStyle name="强调文字颜色 4 9 5 3" xfId="10230"/>
    <cellStyle name="输入 11 5 3" xfId="10231"/>
    <cellStyle name="强调文字颜色 4 9 6" xfId="10232"/>
    <cellStyle name="输入 11 6" xfId="10233"/>
    <cellStyle name="强调文字颜色 4 9 6 3" xfId="10234"/>
    <cellStyle name="输入 11 6 3" xfId="10235"/>
    <cellStyle name="强调文字颜色 5 10 2 2" xfId="10236"/>
    <cellStyle name="强调文字颜色 5 10 2 3" xfId="10237"/>
    <cellStyle name="强调文字颜色 5 10 3 2" xfId="10238"/>
    <cellStyle name="强调文字颜色 5 10 3 3" xfId="10239"/>
    <cellStyle name="强调文字颜色 5 10 4" xfId="10240"/>
    <cellStyle name="强调文字颜色 5 10 4 2" xfId="10241"/>
    <cellStyle name="强调文字颜色 5 10 5" xfId="10242"/>
    <cellStyle name="强调文字颜色 5 10 5 2" xfId="10243"/>
    <cellStyle name="强调文字颜色 5 10 5 3" xfId="10244"/>
    <cellStyle name="强调文字颜色 5 10 6 2" xfId="10245"/>
    <cellStyle name="强调文字颜色 5 10 6 3" xfId="10246"/>
    <cellStyle name="强调文字颜色 5 10 7" xfId="10247"/>
    <cellStyle name="强调文字颜色 5 10 8" xfId="10248"/>
    <cellStyle name="强调文字颜色 5 11" xfId="10249"/>
    <cellStyle name="强调文字颜色 5 11 2" xfId="10250"/>
    <cellStyle name="强调文字颜色 5 11 2 2" xfId="10251"/>
    <cellStyle name="强调文字颜色 5 11 4" xfId="10252"/>
    <cellStyle name="强调文字颜色 5 12" xfId="10253"/>
    <cellStyle name="强调文字颜色 5 12 2" xfId="10254"/>
    <cellStyle name="强调文字颜色 5 12 2 2" xfId="10255"/>
    <cellStyle name="强调文字颜色 5 12 2 3" xfId="10256"/>
    <cellStyle name="强调文字颜色 5 12 4" xfId="10257"/>
    <cellStyle name="强调文字颜色 5 13" xfId="10258"/>
    <cellStyle name="输出 8 12" xfId="10259"/>
    <cellStyle name="强调文字颜色 5 13 2" xfId="10260"/>
    <cellStyle name="强调文字颜色 5 2" xfId="10261"/>
    <cellStyle name="强调文字颜色 5 2 2 2" xfId="10262"/>
    <cellStyle name="强调文字颜色 5 2 2 3" xfId="10263"/>
    <cellStyle name="强调文字颜色 5 2 2 4" xfId="10264"/>
    <cellStyle name="强调文字颜色 5 2 2 5" xfId="10265"/>
    <cellStyle name="强调文字颜色 5 2 3 2" xfId="10266"/>
    <cellStyle name="强调文字颜色 5 2 3 3" xfId="10267"/>
    <cellStyle name="强调文字颜色 5 2 4 2" xfId="10268"/>
    <cellStyle name="强调文字颜色 5 2 4 3" xfId="10269"/>
    <cellStyle name="输出 6 2" xfId="10270"/>
    <cellStyle name="强调文字颜色 5 2 5" xfId="10271"/>
    <cellStyle name="输出 6 2 2" xfId="10272"/>
    <cellStyle name="强调文字颜色 5 2 5 2" xfId="10273"/>
    <cellStyle name="输出 6 2 3" xfId="10274"/>
    <cellStyle name="强调文字颜色 5 2 5 3" xfId="10275"/>
    <cellStyle name="输出 6 3" xfId="10276"/>
    <cellStyle name="强调文字颜色 5 2 6" xfId="10277"/>
    <cellStyle name="输出 6 3 2" xfId="10278"/>
    <cellStyle name="强调文字颜色 5 2 6 2" xfId="10279"/>
    <cellStyle name="输出 6 3 3" xfId="10280"/>
    <cellStyle name="强调文字颜色 5 2 6 3" xfId="10281"/>
    <cellStyle name="输出 6 4" xfId="10282"/>
    <cellStyle name="强调文字颜色 5 2 7" xfId="10283"/>
    <cellStyle name="输出 6 5" xfId="10284"/>
    <cellStyle name="强调文字颜色 5 2 8" xfId="10285"/>
    <cellStyle name="输出 6 6" xfId="10286"/>
    <cellStyle name="强调文字颜色 5 2 9" xfId="10287"/>
    <cellStyle name="强调文字颜色 5 3" xfId="10288"/>
    <cellStyle name="强调文字颜色 5 3 2" xfId="10289"/>
    <cellStyle name="强调文字颜色 5 3 2 2" xfId="10290"/>
    <cellStyle name="强调文字颜色 5 3 2 3" xfId="10291"/>
    <cellStyle name="强调文字颜色 5 3 3" xfId="10292"/>
    <cellStyle name="强调文字颜色 5 3 3 2" xfId="10293"/>
    <cellStyle name="强调文字颜色 5 3 3 3" xfId="10294"/>
    <cellStyle name="强调文字颜色 5 3 4" xfId="10295"/>
    <cellStyle name="强调文字颜色 5 3 4 2" xfId="10296"/>
    <cellStyle name="强调文字颜色 5 3 4 3" xfId="10297"/>
    <cellStyle name="输出 7 2" xfId="10298"/>
    <cellStyle name="强调文字颜色 5 3 5" xfId="10299"/>
    <cellStyle name="输出 7 2 2" xfId="10300"/>
    <cellStyle name="强调文字颜色 5 3 5 2" xfId="10301"/>
    <cellStyle name="输出 7 2 3" xfId="10302"/>
    <cellStyle name="强调文字颜色 5 3 5 3" xfId="10303"/>
    <cellStyle name="输出 7 3" xfId="10304"/>
    <cellStyle name="强调文字颜色 5 3 6" xfId="10305"/>
    <cellStyle name="输出 7 3 2" xfId="10306"/>
    <cellStyle name="强调文字颜色 5 3 6 2" xfId="10307"/>
    <cellStyle name="输出 7 4" xfId="10308"/>
    <cellStyle name="强调文字颜色 5 3 7" xfId="10309"/>
    <cellStyle name="输入 5 10 2" xfId="10310"/>
    <cellStyle name="输出 7 5" xfId="10311"/>
    <cellStyle name="强调文字颜色 5 3 8" xfId="10312"/>
    <cellStyle name="输入 5 10 3" xfId="10313"/>
    <cellStyle name="强调文字颜色 5 4" xfId="10314"/>
    <cellStyle name="强调文字颜色 5 4 2 2" xfId="10315"/>
    <cellStyle name="强调文字颜色 5 4 2 3" xfId="10316"/>
    <cellStyle name="强调文字颜色 5 4 3 2" xfId="10317"/>
    <cellStyle name="强调文字颜色 5 4 3 3" xfId="10318"/>
    <cellStyle name="强调文字颜色 5 4 4" xfId="10319"/>
    <cellStyle name="强调文字颜色 5 4 4 3" xfId="10320"/>
    <cellStyle name="输出 8 2" xfId="10321"/>
    <cellStyle name="强调文字颜色 5 4 5" xfId="10322"/>
    <cellStyle name="输出 8 2 3" xfId="10323"/>
    <cellStyle name="强调文字颜色 5 4 5 3" xfId="10324"/>
    <cellStyle name="输出 8 3" xfId="10325"/>
    <cellStyle name="强调文字颜色 5 4 6" xfId="10326"/>
    <cellStyle name="输出 8 3 2" xfId="10327"/>
    <cellStyle name="强调文字颜色 5 4 6 2" xfId="10328"/>
    <cellStyle name="输出 8 3 3" xfId="10329"/>
    <cellStyle name="强调文字颜色 5 4 6 3" xfId="10330"/>
    <cellStyle name="输出 8 4" xfId="10331"/>
    <cellStyle name="强调文字颜色 5 4 7" xfId="10332"/>
    <cellStyle name="输入 5 11 2" xfId="10333"/>
    <cellStyle name="输出 8 5" xfId="10334"/>
    <cellStyle name="强调文字颜色 5 4 8" xfId="10335"/>
    <cellStyle name="输入 5 11 3" xfId="10336"/>
    <cellStyle name="强调文字颜色 5 5" xfId="10337"/>
    <cellStyle name="样式 1 2 4" xfId="10338"/>
    <cellStyle name="强调文字颜色 5 5 2" xfId="10339"/>
    <cellStyle name="强调文字颜色 5 5 2 2" xfId="10340"/>
    <cellStyle name="强调文字颜色 5 5 2 3" xfId="10341"/>
    <cellStyle name="强调文字颜色 5 5 3 2" xfId="10342"/>
    <cellStyle name="强调文字颜色 5 5 3 3" xfId="10343"/>
    <cellStyle name="强调文字颜色 5 5 4" xfId="10344"/>
    <cellStyle name="强调文字颜色 5 5 4 3" xfId="10345"/>
    <cellStyle name="输出 9 2" xfId="10346"/>
    <cellStyle name="强调文字颜色 5 5 5" xfId="10347"/>
    <cellStyle name="输出 9 2 2" xfId="10348"/>
    <cellStyle name="强调文字颜色 5 5 5 2" xfId="10349"/>
    <cellStyle name="输出 9 2 3" xfId="10350"/>
    <cellStyle name="强调文字颜色 5 5 5 3" xfId="10351"/>
    <cellStyle name="输出 9 3" xfId="10352"/>
    <cellStyle name="强调文字颜色 5 5 6" xfId="10353"/>
    <cellStyle name="输出 9 3 2" xfId="10354"/>
    <cellStyle name="强调文字颜色 5 5 6 2" xfId="10355"/>
    <cellStyle name="输出 9 3 3" xfId="10356"/>
    <cellStyle name="强调文字颜色 5 5 6 3" xfId="10357"/>
    <cellStyle name="输出 9 4" xfId="10358"/>
    <cellStyle name="强调文字颜色 5 5 7" xfId="10359"/>
    <cellStyle name="输入 5 12 2" xfId="10360"/>
    <cellStyle name="输出 9 5" xfId="10361"/>
    <cellStyle name="强调文字颜色 5 5 8" xfId="10362"/>
    <cellStyle name="输入 5 12 3" xfId="10363"/>
    <cellStyle name="强调文字颜色 5 6 2" xfId="10364"/>
    <cellStyle name="强调文字颜色 5 6 2 2" xfId="10365"/>
    <cellStyle name="强调文字颜色 5 6 2 3" xfId="10366"/>
    <cellStyle name="强调文字颜色 5 6 3 2" xfId="10367"/>
    <cellStyle name="强调文字颜色 5 6 3 3" xfId="10368"/>
    <cellStyle name="强调文字颜色 5 6 4" xfId="10369"/>
    <cellStyle name="强调文字颜色 5 6 4 2" xfId="10370"/>
    <cellStyle name="强调文字颜色 5 6 4 3" xfId="10371"/>
    <cellStyle name="强调文字颜色 5 6 5" xfId="10372"/>
    <cellStyle name="强调文字颜色 5 6 5 2" xfId="10373"/>
    <cellStyle name="强调文字颜色 5 6 5 3" xfId="10374"/>
    <cellStyle name="强调文字颜色 5 6 6" xfId="10375"/>
    <cellStyle name="强调文字颜色 5 6 6 2" xfId="10376"/>
    <cellStyle name="强调文字颜色 5 6 6 3" xfId="10377"/>
    <cellStyle name="强调文字颜色 5 6 8" xfId="10378"/>
    <cellStyle name="输入 5 13 3" xfId="10379"/>
    <cellStyle name="强调文字颜色 5 7 2 3" xfId="10380"/>
    <cellStyle name="强调文字颜色 5 7 3 2" xfId="10381"/>
    <cellStyle name="强调文字颜色 5 7 4 2" xfId="10382"/>
    <cellStyle name="强调文字颜色 5 7 4 3" xfId="10383"/>
    <cellStyle name="强调文字颜色 5 7 5" xfId="10384"/>
    <cellStyle name="强调文字颜色 5 7 5 2" xfId="10385"/>
    <cellStyle name="强调文字颜色 5 7 5 3" xfId="10386"/>
    <cellStyle name="强调文字颜色 5 7 6" xfId="10387"/>
    <cellStyle name="强调文字颜色 5 7 6 3" xfId="10388"/>
    <cellStyle name="强调文字颜色 5 8 2" xfId="10389"/>
    <cellStyle name="强调文字颜色 5 8 2 2" xfId="10390"/>
    <cellStyle name="强调文字颜色 5 8 2 3" xfId="10391"/>
    <cellStyle name="强调文字颜色 5 8 3 2" xfId="10392"/>
    <cellStyle name="强调文字颜色 5 8 4 2" xfId="10393"/>
    <cellStyle name="强调文字颜色 5 8 4 3" xfId="10394"/>
    <cellStyle name="强调文字颜色 5 8 5" xfId="10395"/>
    <cellStyle name="强调文字颜色 5 8 5 2" xfId="10396"/>
    <cellStyle name="强调文字颜色 5 8 6" xfId="10397"/>
    <cellStyle name="强调文字颜色 5 8 6 3" xfId="10398"/>
    <cellStyle name="强调文字颜色 5 9 2 2" xfId="10399"/>
    <cellStyle name="强调文字颜色 5 9 2 3" xfId="10400"/>
    <cellStyle name="强调文字颜色 5 9 3 2" xfId="10401"/>
    <cellStyle name="强调文字颜色 5 9 3 3" xfId="10402"/>
    <cellStyle name="强调文字颜色 5 9 4" xfId="10403"/>
    <cellStyle name="强调文字颜色 5 9 4 3" xfId="10404"/>
    <cellStyle name="强调文字颜色 5 9 5" xfId="10405"/>
    <cellStyle name="强调文字颜色 5 9 5 2" xfId="10406"/>
    <cellStyle name="强调文字颜色 5 9 5 3" xfId="10407"/>
    <cellStyle name="强调文字颜色 5 9 6" xfId="10408"/>
    <cellStyle name="强调文字颜色 5 9 6 2" xfId="10409"/>
    <cellStyle name="强调文字颜色 6 10 6 3" xfId="10410"/>
    <cellStyle name="强调文字颜色 6 10 7" xfId="10411"/>
    <cellStyle name="强调文字颜色 6 11 2 3" xfId="10412"/>
    <cellStyle name="强调文字颜色 6 2" xfId="10413"/>
    <cellStyle name="强调文字颜色 6 2 2" xfId="10414"/>
    <cellStyle name="强调文字颜色 6 2 2 2" xfId="10415"/>
    <cellStyle name="强调文字颜色 6 2 2 2 2" xfId="10416"/>
    <cellStyle name="强调文字颜色 6 2 2 2 3" xfId="10417"/>
    <cellStyle name="强调文字颜色 6 2 2 3" xfId="10418"/>
    <cellStyle name="强调文字颜色 6 2 2 4" xfId="10419"/>
    <cellStyle name="强调文字颜色 6 2 3 2" xfId="10420"/>
    <cellStyle name="强调文字颜色 6 2 3 3" xfId="10421"/>
    <cellStyle name="强调文字颜色 6 2 4" xfId="10422"/>
    <cellStyle name="强调文字颜色 6 2 4 2" xfId="10423"/>
    <cellStyle name="强调文字颜色 6 2 4 3" xfId="10424"/>
    <cellStyle name="强调文字颜色 6 2 5" xfId="10425"/>
    <cellStyle name="强调文字颜色 6 2 5 2" xfId="10426"/>
    <cellStyle name="强调文字颜色 6 2 5 3" xfId="10427"/>
    <cellStyle name="强调文字颜色 6 2 6" xfId="10428"/>
    <cellStyle name="强调文字颜色 6 2 6 2" xfId="10429"/>
    <cellStyle name="强调文字颜色 6 2 6 3" xfId="10430"/>
    <cellStyle name="强调文字颜色 6 2 8" xfId="10431"/>
    <cellStyle name="强调文字颜色 6 2 9" xfId="10432"/>
    <cellStyle name="强调文字颜色 6 3" xfId="10433"/>
    <cellStyle name="强调文字颜色 6 3 2" xfId="10434"/>
    <cellStyle name="强调文字颜色 6 3 2 3" xfId="10435"/>
    <cellStyle name="强调文字颜色 6 3 3" xfId="10436"/>
    <cellStyle name="强调文字颜色 6 3 3 2" xfId="10437"/>
    <cellStyle name="强调文字颜色 6 3 4" xfId="10438"/>
    <cellStyle name="强调文字颜色 6 3 4 2" xfId="10439"/>
    <cellStyle name="强调文字颜色 6 3 4 3" xfId="10440"/>
    <cellStyle name="强调文字颜色 6 3 5" xfId="10441"/>
    <cellStyle name="强调文字颜色 6 3 5 3" xfId="10442"/>
    <cellStyle name="强调文字颜色 6 3 6 2" xfId="10443"/>
    <cellStyle name="强调文字颜色 6 3 6 3" xfId="10444"/>
    <cellStyle name="强调文字颜色 6 3 7" xfId="10445"/>
    <cellStyle name="强调文字颜色 6 3 8" xfId="10446"/>
    <cellStyle name="强调文字颜色 6 4" xfId="10447"/>
    <cellStyle name="强调文字颜色 6 4 2" xfId="10448"/>
    <cellStyle name="强调文字颜色 6 4 3" xfId="10449"/>
    <cellStyle name="强调文字颜色 6 4 3 2" xfId="10450"/>
    <cellStyle name="强调文字颜色 6 4 3 3" xfId="10451"/>
    <cellStyle name="强调文字颜色 6 4 4" xfId="10452"/>
    <cellStyle name="强调文字颜色 6 4 4 2" xfId="10453"/>
    <cellStyle name="强调文字颜色 6 4 4 3" xfId="10454"/>
    <cellStyle name="强调文字颜色 6 4 5" xfId="10455"/>
    <cellStyle name="强调文字颜色 6 4 5 2" xfId="10456"/>
    <cellStyle name="强调文字颜色 6 4 6" xfId="10457"/>
    <cellStyle name="强调文字颜色 6 4 6 2" xfId="10458"/>
    <cellStyle name="强调文字颜色 6 4 6 3" xfId="10459"/>
    <cellStyle name="强调文字颜色 6 5" xfId="10460"/>
    <cellStyle name="强调文字颜色 6 5 2" xfId="10461"/>
    <cellStyle name="强调文字颜色 6 5 3" xfId="10462"/>
    <cellStyle name="强调文字颜色 6 5 5" xfId="10463"/>
    <cellStyle name="强调文字颜色 6 5 6" xfId="10464"/>
    <cellStyle name="强调文字颜色 6 5 6 2" xfId="10465"/>
    <cellStyle name="强调文字颜色 6 5 6 3" xfId="10466"/>
    <cellStyle name="强调文字颜色 6 5 7" xfId="10467"/>
    <cellStyle name="强调文字颜色 6 5 8" xfId="10468"/>
    <cellStyle name="强调文字颜色 6 6 2" xfId="10469"/>
    <cellStyle name="强调文字颜色 6 6 2 2" xfId="10470"/>
    <cellStyle name="注释 10 2 10 3" xfId="10471"/>
    <cellStyle name="强调文字颜色 6 6 2 3" xfId="10472"/>
    <cellStyle name="注释 10 2 10 4" xfId="10473"/>
    <cellStyle name="强调文字颜色 6 6 3" xfId="10474"/>
    <cellStyle name="强调文字颜色 6 6 3 2" xfId="10475"/>
    <cellStyle name="强调文字颜色 6 6 3 3" xfId="10476"/>
    <cellStyle name="强调文字颜色 6 6 4" xfId="10477"/>
    <cellStyle name="强调文字颜色 6 6 4 2" xfId="10478"/>
    <cellStyle name="强调文字颜色 6 6 5" xfId="10479"/>
    <cellStyle name="强调文字颜色 6 6 5 2" xfId="10480"/>
    <cellStyle name="强调文字颜色 6 6 5 3" xfId="10481"/>
    <cellStyle name="强调文字颜色 6 6 6 2" xfId="10482"/>
    <cellStyle name="强调文字颜色 6 6 6 3" xfId="10483"/>
    <cellStyle name="强调文字颜色 6 6 7" xfId="10484"/>
    <cellStyle name="强调文字颜色 6 6 8" xfId="10485"/>
    <cellStyle name="强调文字颜色 6 7 2" xfId="10486"/>
    <cellStyle name="强调文字颜色 6 7 2 2" xfId="10487"/>
    <cellStyle name="强调文字颜色 6 7 2 3" xfId="10488"/>
    <cellStyle name="强调文字颜色 6 7 3" xfId="10489"/>
    <cellStyle name="强调文字颜色 6 7 3 2" xfId="10490"/>
    <cellStyle name="强调文字颜色 6 7 3 3" xfId="10491"/>
    <cellStyle name="强调文字颜色 6 7 4" xfId="10492"/>
    <cellStyle name="强调文字颜色 6 7 4 2" xfId="10493"/>
    <cellStyle name="强调文字颜色 6 7 4 3" xfId="10494"/>
    <cellStyle name="强调文字颜色 6 7 5" xfId="10495"/>
    <cellStyle name="强调文字颜色 6 7 5 2" xfId="10496"/>
    <cellStyle name="强调文字颜色 6 7 5 3" xfId="10497"/>
    <cellStyle name="强调文字颜色 6 7 6" xfId="10498"/>
    <cellStyle name="强调文字颜色 6 7 6 3" xfId="10499"/>
    <cellStyle name="强调文字颜色 6 8 2" xfId="10500"/>
    <cellStyle name="强调文字颜色 6 8 2 2" xfId="10501"/>
    <cellStyle name="强调文字颜色 6 8 2 3" xfId="10502"/>
    <cellStyle name="强调文字颜色 6 8 4" xfId="10503"/>
    <cellStyle name="强调文字颜色 6 8 4 2" xfId="10504"/>
    <cellStyle name="强调文字颜色 6 8 4 3" xfId="10505"/>
    <cellStyle name="强调文字颜色 6 8 5 3" xfId="10506"/>
    <cellStyle name="强调文字颜色 6 8 6" xfId="10507"/>
    <cellStyle name="强调文字颜色 6 8 6 2" xfId="10508"/>
    <cellStyle name="强调文字颜色 6 8 6 3" xfId="10509"/>
    <cellStyle name="强调文字颜色 6 8 7" xfId="10510"/>
    <cellStyle name="强调文字颜色 6 9" xfId="10511"/>
    <cellStyle name="适中 5 6 2" xfId="10512"/>
    <cellStyle name="适中 2 5" xfId="10513"/>
    <cellStyle name="强调文字颜色 6 9 2" xfId="10514"/>
    <cellStyle name="适中 2 5 2" xfId="10515"/>
    <cellStyle name="强调文字颜色 6 9 2 2" xfId="10516"/>
    <cellStyle name="适中 2 5 3" xfId="10517"/>
    <cellStyle name="强调文字颜色 6 9 2 3" xfId="10518"/>
    <cellStyle name="适中 2 7" xfId="10519"/>
    <cellStyle name="强调文字颜色 6 9 4" xfId="10520"/>
    <cellStyle name="强调文字颜色 6 9 4 2" xfId="10521"/>
    <cellStyle name="强调文字颜色 6 9 4 3" xfId="10522"/>
    <cellStyle name="强调文字颜色 6 9 5 3" xfId="10523"/>
    <cellStyle name="适中 2 9" xfId="10524"/>
    <cellStyle name="强调文字颜色 6 9 6" xfId="10525"/>
    <cellStyle name="强调文字颜色 6 9 6 2" xfId="10526"/>
    <cellStyle name="强调文字颜色 6 9 6 3" xfId="10527"/>
    <cellStyle name="强调文字颜色 6 9 7" xfId="10528"/>
    <cellStyle name="强调文字颜色 6 9 8" xfId="10529"/>
    <cellStyle name="商品名称" xfId="10530"/>
    <cellStyle name="适中 10" xfId="10531"/>
    <cellStyle name="适中 10 2" xfId="10532"/>
    <cellStyle name="适中 10 2 2" xfId="10533"/>
    <cellStyle name="适中 10 2 3" xfId="10534"/>
    <cellStyle name="适中 10 3" xfId="10535"/>
    <cellStyle name="适中 10 3 2" xfId="10536"/>
    <cellStyle name="适中 10 3 3" xfId="10537"/>
    <cellStyle name="适中 10 4" xfId="10538"/>
    <cellStyle name="适中 10 4 2" xfId="10539"/>
    <cellStyle name="适中 10 4 3" xfId="10540"/>
    <cellStyle name="适中 2 2 2" xfId="10541"/>
    <cellStyle name="适中 10 5" xfId="10542"/>
    <cellStyle name="适中 2 2 2 2" xfId="10543"/>
    <cellStyle name="适中 10 5 2" xfId="10544"/>
    <cellStyle name="适中 2 2 2 3" xfId="10545"/>
    <cellStyle name="适中 10 5 3" xfId="10546"/>
    <cellStyle name="适中 2 2 3" xfId="10547"/>
    <cellStyle name="适中 10 6" xfId="10548"/>
    <cellStyle name="适中 10 6 2" xfId="10549"/>
    <cellStyle name="适中 10 6 3" xfId="10550"/>
    <cellStyle name="适中 2 2 4" xfId="10551"/>
    <cellStyle name="适中 10 7" xfId="10552"/>
    <cellStyle name="适中 2 2 5" xfId="10553"/>
    <cellStyle name="适中 10 8" xfId="10554"/>
    <cellStyle name="适中 11 2" xfId="10555"/>
    <cellStyle name="适中 11 2 2" xfId="10556"/>
    <cellStyle name="适中 11 2 3" xfId="10557"/>
    <cellStyle name="适中 11 3" xfId="10558"/>
    <cellStyle name="适中 11 3 3" xfId="10559"/>
    <cellStyle name="适中 11 4" xfId="10560"/>
    <cellStyle name="适中 2 3 2" xfId="10561"/>
    <cellStyle name="适中 11 5" xfId="10562"/>
    <cellStyle name="适中 2 3 3" xfId="10563"/>
    <cellStyle name="适中 11 6" xfId="10564"/>
    <cellStyle name="适中 12 2" xfId="10565"/>
    <cellStyle name="适中 12 2 2" xfId="10566"/>
    <cellStyle name="注释 5 2 14" xfId="10567"/>
    <cellStyle name="适中 12 2 3" xfId="10568"/>
    <cellStyle name="适中 12 3" xfId="10569"/>
    <cellStyle name="适中 12 3 3" xfId="10570"/>
    <cellStyle name="适中 12 4" xfId="10571"/>
    <cellStyle name="适中 2 4 2" xfId="10572"/>
    <cellStyle name="适中 12 5" xfId="10573"/>
    <cellStyle name="适中 13" xfId="10574"/>
    <cellStyle name="输入 10 6 4" xfId="10575"/>
    <cellStyle name="适中 13 2" xfId="10576"/>
    <cellStyle name="适中 13 3" xfId="10577"/>
    <cellStyle name="适中 2" xfId="10578"/>
    <cellStyle name="适中 2 3" xfId="10579"/>
    <cellStyle name="适中 2 4" xfId="10580"/>
    <cellStyle name="适中 2 4 3" xfId="10581"/>
    <cellStyle name="适中 3 2" xfId="10582"/>
    <cellStyle name="适中 3 2 2" xfId="10583"/>
    <cellStyle name="适中 3 2 3" xfId="10584"/>
    <cellStyle name="适中 3 3" xfId="10585"/>
    <cellStyle name="适中 3 3 2" xfId="10586"/>
    <cellStyle name="适中 3 3 3" xfId="10587"/>
    <cellStyle name="适中 3 4" xfId="10588"/>
    <cellStyle name="适中 3 4 2" xfId="10589"/>
    <cellStyle name="适中 3 4 3" xfId="10590"/>
    <cellStyle name="适中 3 5" xfId="10591"/>
    <cellStyle name="适中 3 5 2" xfId="10592"/>
    <cellStyle name="适中 3 5 3" xfId="10593"/>
    <cellStyle name="适中 3 6 2" xfId="10594"/>
    <cellStyle name="适中 3 6 3" xfId="10595"/>
    <cellStyle name="适中 3 7" xfId="10596"/>
    <cellStyle name="适中 3 8" xfId="10597"/>
    <cellStyle name="适中 4 2" xfId="10598"/>
    <cellStyle name="适中 4 3" xfId="10599"/>
    <cellStyle name="适中 4 4" xfId="10600"/>
    <cellStyle name="适中 4 4 3" xfId="10601"/>
    <cellStyle name="适中 4 5" xfId="10602"/>
    <cellStyle name="适中 4 5 2" xfId="10603"/>
    <cellStyle name="适中 4 5 3" xfId="10604"/>
    <cellStyle name="适中 4 6 2" xfId="10605"/>
    <cellStyle name="适中 4 6 3" xfId="10606"/>
    <cellStyle name="适中 4 7" xfId="10607"/>
    <cellStyle name="适中 4 8" xfId="10608"/>
    <cellStyle name="适中 5" xfId="10609"/>
    <cellStyle name="适中 5 2" xfId="10610"/>
    <cellStyle name="适中 5 2 3" xfId="10611"/>
    <cellStyle name="适中 5 3" xfId="10612"/>
    <cellStyle name="适中 5 4" xfId="10613"/>
    <cellStyle name="适中 5 5" xfId="10614"/>
    <cellStyle name="适中 5 5 3" xfId="10615"/>
    <cellStyle name="适中 5 6 3" xfId="10616"/>
    <cellStyle name="适中 5 7" xfId="10617"/>
    <cellStyle name="适中 5 8" xfId="10618"/>
    <cellStyle name="适中 6" xfId="10619"/>
    <cellStyle name="适中 6 2" xfId="10620"/>
    <cellStyle name="适中 6 2 3" xfId="10621"/>
    <cellStyle name="适中 6 3" xfId="10622"/>
    <cellStyle name="适中 6 3 2" xfId="10623"/>
    <cellStyle name="适中 6 3 3" xfId="10624"/>
    <cellStyle name="适中 6 4" xfId="10625"/>
    <cellStyle name="适中 6 4 3" xfId="10626"/>
    <cellStyle name="适中 6 5" xfId="10627"/>
    <cellStyle name="适中 6 5 2" xfId="10628"/>
    <cellStyle name="适中 6 5 3" xfId="10629"/>
    <cellStyle name="适中 6 6" xfId="10630"/>
    <cellStyle name="适中 6 6 2" xfId="10631"/>
    <cellStyle name="适中 6 6 3" xfId="10632"/>
    <cellStyle name="适中 6 7" xfId="10633"/>
    <cellStyle name="适中 6 8" xfId="10634"/>
    <cellStyle name="适中 7" xfId="10635"/>
    <cellStyle name="适中 7 2 2" xfId="10636"/>
    <cellStyle name="适中 7 2 3" xfId="10637"/>
    <cellStyle name="适中 7 3" xfId="10638"/>
    <cellStyle name="适中 7 3 2" xfId="10639"/>
    <cellStyle name="适中 7 3 3" xfId="10640"/>
    <cellStyle name="适中 7 4" xfId="10641"/>
    <cellStyle name="适中 7 4 2" xfId="10642"/>
    <cellStyle name="适中 7 4 3" xfId="10643"/>
    <cellStyle name="适中 7 5" xfId="10644"/>
    <cellStyle name="适中 7 5 3" xfId="10645"/>
    <cellStyle name="适中 7 6" xfId="10646"/>
    <cellStyle name="适中 7 6 2" xfId="10647"/>
    <cellStyle name="适中 7 6 3" xfId="10648"/>
    <cellStyle name="适中 7 7" xfId="10649"/>
    <cellStyle name="适中 8" xfId="10650"/>
    <cellStyle name="适中 8 3" xfId="10651"/>
    <cellStyle name="适中 8 4" xfId="10652"/>
    <cellStyle name="适中 8 5" xfId="10653"/>
    <cellStyle name="适中 8 6" xfId="10654"/>
    <cellStyle name="适中 8 7" xfId="10655"/>
    <cellStyle name="适中 9 2" xfId="10656"/>
    <cellStyle name="适中 9 2 3" xfId="10657"/>
    <cellStyle name="适中 9 3" xfId="10658"/>
    <cellStyle name="适中 9 3 2" xfId="10659"/>
    <cellStyle name="适中 9 3 3" xfId="10660"/>
    <cellStyle name="输出 10 10" xfId="10661"/>
    <cellStyle name="输出 10 10 2" xfId="10662"/>
    <cellStyle name="输出 10 10 4" xfId="10663"/>
    <cellStyle name="输出 10 11" xfId="10664"/>
    <cellStyle name="输出 10 11 2" xfId="10665"/>
    <cellStyle name="输出 10 11 4" xfId="10666"/>
    <cellStyle name="输出 10 12" xfId="10667"/>
    <cellStyle name="输出 10 12 2" xfId="10668"/>
    <cellStyle name="输出 10 13" xfId="10669"/>
    <cellStyle name="输出 10 13 2" xfId="10670"/>
    <cellStyle name="输出 10 13 3" xfId="10671"/>
    <cellStyle name="输出 10 13 4" xfId="10672"/>
    <cellStyle name="输出 10 14" xfId="10673"/>
    <cellStyle name="输出 10 14 2" xfId="10674"/>
    <cellStyle name="输出 10 14 4" xfId="10675"/>
    <cellStyle name="输出 10 15" xfId="10676"/>
    <cellStyle name="输出 10 16" xfId="10677"/>
    <cellStyle name="输出 10 17" xfId="10678"/>
    <cellStyle name="输出 10 2" xfId="10679"/>
    <cellStyle name="输出 10 2 4" xfId="10680"/>
    <cellStyle name="输出 10 3" xfId="10681"/>
    <cellStyle name="输出 10 3 2" xfId="10682"/>
    <cellStyle name="输出 10 3 4" xfId="10683"/>
    <cellStyle name="输出 10 4 2" xfId="10684"/>
    <cellStyle name="输出 10 4 3" xfId="10685"/>
    <cellStyle name="输出 10 4 4" xfId="10686"/>
    <cellStyle name="输出 10 5" xfId="10687"/>
    <cellStyle name="输出 10 5 2" xfId="10688"/>
    <cellStyle name="输出 10 5 3" xfId="10689"/>
    <cellStyle name="输出 10 5 4" xfId="10690"/>
    <cellStyle name="输出 10 6" xfId="10691"/>
    <cellStyle name="输出 10 6 2" xfId="10692"/>
    <cellStyle name="输出 10 6 3" xfId="10693"/>
    <cellStyle name="输出 10 6 4" xfId="10694"/>
    <cellStyle name="输出 10 7" xfId="10695"/>
    <cellStyle name="输出 10 7 2" xfId="10696"/>
    <cellStyle name="输出 10 7 3" xfId="10697"/>
    <cellStyle name="输出 10 7 4" xfId="10698"/>
    <cellStyle name="输出 10 8" xfId="10699"/>
    <cellStyle name="输出 10 8 4" xfId="10700"/>
    <cellStyle name="输出 10 9" xfId="10701"/>
    <cellStyle name="输出 10 9 4" xfId="10702"/>
    <cellStyle name="输出 11 10" xfId="10703"/>
    <cellStyle name="输出 11 10 3" xfId="10704"/>
    <cellStyle name="输出 11 10 4" xfId="10705"/>
    <cellStyle name="输出 11 11" xfId="10706"/>
    <cellStyle name="输出 11 11 2" xfId="10707"/>
    <cellStyle name="输出 11 11 3" xfId="10708"/>
    <cellStyle name="输出 11 11 4" xfId="10709"/>
    <cellStyle name="输出 11 13" xfId="10710"/>
    <cellStyle name="输出 11 14" xfId="10711"/>
    <cellStyle name="输出 11 2 2" xfId="10712"/>
    <cellStyle name="输出 11 2 3" xfId="10713"/>
    <cellStyle name="输出 11 2 4" xfId="10714"/>
    <cellStyle name="输出 11 3" xfId="10715"/>
    <cellStyle name="输出 11 3 2" xfId="10716"/>
    <cellStyle name="输出 11 3 4" xfId="10717"/>
    <cellStyle name="输出 11 4 2" xfId="10718"/>
    <cellStyle name="输出 11 4 3" xfId="10719"/>
    <cellStyle name="输出 11 4 4" xfId="10720"/>
    <cellStyle name="输出 11 5" xfId="10721"/>
    <cellStyle name="输出 11 5 2" xfId="10722"/>
    <cellStyle name="输出 11 6" xfId="10723"/>
    <cellStyle name="输出 11 6 2" xfId="10724"/>
    <cellStyle name="输出 11 7" xfId="10725"/>
    <cellStyle name="输出 11 7 2" xfId="10726"/>
    <cellStyle name="输出 11 8" xfId="10727"/>
    <cellStyle name="输出 11 8 2" xfId="10728"/>
    <cellStyle name="输出 11 8 3" xfId="10729"/>
    <cellStyle name="输出 11 8 4" xfId="10730"/>
    <cellStyle name="输出 11 9" xfId="10731"/>
    <cellStyle name="输出 11 9 2" xfId="10732"/>
    <cellStyle name="输出 11 9 3" xfId="10733"/>
    <cellStyle name="输出 11 9 4" xfId="10734"/>
    <cellStyle name="输出 12" xfId="10735"/>
    <cellStyle name="输出 12 2 2" xfId="10736"/>
    <cellStyle name="输出 12 2 3" xfId="10737"/>
    <cellStyle name="输出 12 2 4" xfId="10738"/>
    <cellStyle name="输出 12 3" xfId="10739"/>
    <cellStyle name="输出 12 3 3" xfId="10740"/>
    <cellStyle name="输出 12 3 4" xfId="10741"/>
    <cellStyle name="输出 12 5" xfId="10742"/>
    <cellStyle name="输出 12 6" xfId="10743"/>
    <cellStyle name="输出 13" xfId="10744"/>
    <cellStyle name="输出 13 2" xfId="10745"/>
    <cellStyle name="输出 13 3" xfId="10746"/>
    <cellStyle name="输出 14" xfId="10747"/>
    <cellStyle name="输出 14 2" xfId="10748"/>
    <cellStyle name="注释 12 3" xfId="10749"/>
    <cellStyle name="输出 2 10" xfId="10750"/>
    <cellStyle name="输出 4 4 3" xfId="10751"/>
    <cellStyle name="输出 2 10 4" xfId="10752"/>
    <cellStyle name="输出 2 11 4" xfId="10753"/>
    <cellStyle name="输出 2 12 4" xfId="10754"/>
    <cellStyle name="输出 2 13 3" xfId="10755"/>
    <cellStyle name="输出 2 14 2" xfId="10756"/>
    <cellStyle name="输出 2 14 3" xfId="10757"/>
    <cellStyle name="输出 2 14 4" xfId="10758"/>
    <cellStyle name="输出 2 16" xfId="10759"/>
    <cellStyle name="注释 4 11" xfId="10760"/>
    <cellStyle name="输出 2 18" xfId="10761"/>
    <cellStyle name="输出 2 2 2 2" xfId="10762"/>
    <cellStyle name="输出 2 2 6" xfId="10763"/>
    <cellStyle name="输出 2 3" xfId="10764"/>
    <cellStyle name="输出 2 3 2" xfId="10765"/>
    <cellStyle name="输出 2 3 3" xfId="10766"/>
    <cellStyle name="输出 2 4 2" xfId="10767"/>
    <cellStyle name="输出 2 4 3" xfId="10768"/>
    <cellStyle name="输出 2 5" xfId="10769"/>
    <cellStyle name="输出 2 5 2" xfId="10770"/>
    <cellStyle name="输出 2 5 3" xfId="10771"/>
    <cellStyle name="输出 2 6 2" xfId="10772"/>
    <cellStyle name="输出 2 6 3" xfId="10773"/>
    <cellStyle name="输出 2 7 2" xfId="10774"/>
    <cellStyle name="输出 2 7 3" xfId="10775"/>
    <cellStyle name="输出 2 8 2" xfId="10776"/>
    <cellStyle name="输出 2 8 3" xfId="10777"/>
    <cellStyle name="注释 4 2 8 4" xfId="10778"/>
    <cellStyle name="输出 2 9" xfId="10779"/>
    <cellStyle name="输出 2 9 2" xfId="10780"/>
    <cellStyle name="输出 3" xfId="10781"/>
    <cellStyle name="输入 7 12 3" xfId="10782"/>
    <cellStyle name="输出 3 10" xfId="10783"/>
    <cellStyle name="输出 4 9 3" xfId="10784"/>
    <cellStyle name="输出 3 10 3" xfId="10785"/>
    <cellStyle name="输出 3 10 4" xfId="10786"/>
    <cellStyle name="输入 7 12 4" xfId="10787"/>
    <cellStyle name="输出 3 11" xfId="10788"/>
    <cellStyle name="输出 4 9 4" xfId="10789"/>
    <cellStyle name="输出 3 11 4" xfId="10790"/>
    <cellStyle name="输出 3 12" xfId="10791"/>
    <cellStyle name="输出 3 12 3" xfId="10792"/>
    <cellStyle name="输出 3 12 4" xfId="10793"/>
    <cellStyle name="输出 3 13" xfId="10794"/>
    <cellStyle name="输出 3 14" xfId="10795"/>
    <cellStyle name="输出 3 14 3" xfId="10796"/>
    <cellStyle name="输出 3 14 4" xfId="10797"/>
    <cellStyle name="输出 3 15" xfId="10798"/>
    <cellStyle name="注释 5 10" xfId="10799"/>
    <cellStyle name="输出 3 17" xfId="10800"/>
    <cellStyle name="输出 3 2" xfId="10801"/>
    <cellStyle name="输出 3 2 2" xfId="10802"/>
    <cellStyle name="输出 3 2 3" xfId="10803"/>
    <cellStyle name="输出 3 3" xfId="10804"/>
    <cellStyle name="输出 3 3 2" xfId="10805"/>
    <cellStyle name="输出 3 3 3" xfId="10806"/>
    <cellStyle name="输出 3 4" xfId="10807"/>
    <cellStyle name="输出 3 4 2" xfId="10808"/>
    <cellStyle name="输出 3 4 3" xfId="10809"/>
    <cellStyle name="输出 3 5" xfId="10810"/>
    <cellStyle name="输出 3 5 3" xfId="10811"/>
    <cellStyle name="输出 3 6" xfId="10812"/>
    <cellStyle name="输出 3 6 2" xfId="10813"/>
    <cellStyle name="输出 3 6 3" xfId="10814"/>
    <cellStyle name="输出 3 7 2" xfId="10815"/>
    <cellStyle name="输出 3 7 3" xfId="10816"/>
    <cellStyle name="输出 3 7 4" xfId="10817"/>
    <cellStyle name="注释 4 2 9 3" xfId="10818"/>
    <cellStyle name="输出 3 8" xfId="10819"/>
    <cellStyle name="输出 3 8 2" xfId="10820"/>
    <cellStyle name="输出 3 8 3" xfId="10821"/>
    <cellStyle name="输出 3 8 4" xfId="10822"/>
    <cellStyle name="注释 4 2 9 4" xfId="10823"/>
    <cellStyle name="输出 3 9" xfId="10824"/>
    <cellStyle name="输出 3 9 2" xfId="10825"/>
    <cellStyle name="输出 3 9 3" xfId="10826"/>
    <cellStyle name="输出 4" xfId="10827"/>
    <cellStyle name="输出 4 10" xfId="10828"/>
    <cellStyle name="输出 4 10 2" xfId="10829"/>
    <cellStyle name="输出 4 10 3" xfId="10830"/>
    <cellStyle name="输出 4 10 4" xfId="10831"/>
    <cellStyle name="输出 4 11" xfId="10832"/>
    <cellStyle name="输出 4 11 2" xfId="10833"/>
    <cellStyle name="输出 4 11 3" xfId="10834"/>
    <cellStyle name="输出 4 11 4" xfId="10835"/>
    <cellStyle name="输出 4 12" xfId="10836"/>
    <cellStyle name="注释 4 2" xfId="10837"/>
    <cellStyle name="输入 7 3 2" xfId="10838"/>
    <cellStyle name="输出 4 12 2" xfId="10839"/>
    <cellStyle name="注释 4 2 2" xfId="10840"/>
    <cellStyle name="输出 4 12 3" xfId="10841"/>
    <cellStyle name="注释 4 2 3" xfId="10842"/>
    <cellStyle name="输出 4 12 4" xfId="10843"/>
    <cellStyle name="注释 4 2 4" xfId="10844"/>
    <cellStyle name="输出 4 13" xfId="10845"/>
    <cellStyle name="注释 4 3" xfId="10846"/>
    <cellStyle name="输入 7 3 3" xfId="10847"/>
    <cellStyle name="输出 4 13 2" xfId="10848"/>
    <cellStyle name="注释 4 3 2" xfId="10849"/>
    <cellStyle name="输出 4 13 3" xfId="10850"/>
    <cellStyle name="注释 4 3 3" xfId="10851"/>
    <cellStyle name="输出 4 14" xfId="10852"/>
    <cellStyle name="注释 4 4" xfId="10853"/>
    <cellStyle name="输入 7 3 4" xfId="10854"/>
    <cellStyle name="输出 4 14 2" xfId="10855"/>
    <cellStyle name="注释 4 4 2" xfId="10856"/>
    <cellStyle name="输出 4 14 3" xfId="10857"/>
    <cellStyle name="注释 4 4 3" xfId="10858"/>
    <cellStyle name="输出 4 14 4" xfId="10859"/>
    <cellStyle name="注释 4 4 4" xfId="10860"/>
    <cellStyle name="输出 4 16" xfId="10861"/>
    <cellStyle name="注释 4 6" xfId="10862"/>
    <cellStyle name="注释 6 10" xfId="10863"/>
    <cellStyle name="输出 4 17" xfId="10864"/>
    <cellStyle name="注释 4 7" xfId="10865"/>
    <cellStyle name="输出 4 2" xfId="10866"/>
    <cellStyle name="注释 10" xfId="10867"/>
    <cellStyle name="输出 4 2 2" xfId="10868"/>
    <cellStyle name="注释 10 2" xfId="10869"/>
    <cellStyle name="输出 4 2 3" xfId="10870"/>
    <cellStyle name="注释 10 3" xfId="10871"/>
    <cellStyle name="输出 4 3" xfId="10872"/>
    <cellStyle name="注释 11" xfId="10873"/>
    <cellStyle name="输出 4 3 2" xfId="10874"/>
    <cellStyle name="注释 11 2" xfId="10875"/>
    <cellStyle name="输出 4 3 3" xfId="10876"/>
    <cellStyle name="注释 11 3" xfId="10877"/>
    <cellStyle name="输出 4 4" xfId="10878"/>
    <cellStyle name="注释 12" xfId="10879"/>
    <cellStyle name="输出 4 4 2" xfId="10880"/>
    <cellStyle name="注释 12 2" xfId="10881"/>
    <cellStyle name="输出 4 5" xfId="10882"/>
    <cellStyle name="注释 13" xfId="10883"/>
    <cellStyle name="输出 4 5 2" xfId="10884"/>
    <cellStyle name="注释 13 2" xfId="10885"/>
    <cellStyle name="输出 4 5 3" xfId="10886"/>
    <cellStyle name="注释 13 3" xfId="10887"/>
    <cellStyle name="输出 4 6" xfId="10888"/>
    <cellStyle name="注释 14" xfId="10889"/>
    <cellStyle name="输出 4 6 2" xfId="10890"/>
    <cellStyle name="注释 14 2" xfId="10891"/>
    <cellStyle name="输出 4 6 3" xfId="10892"/>
    <cellStyle name="输出 4 8" xfId="10893"/>
    <cellStyle name="输入 7 11" xfId="10894"/>
    <cellStyle name="输出 4 8 2" xfId="10895"/>
    <cellStyle name="输入 7 11 2" xfId="10896"/>
    <cellStyle name="输出 4 8 3" xfId="10897"/>
    <cellStyle name="输入 7 11 3" xfId="10898"/>
    <cellStyle name="输出 4 8 4" xfId="10899"/>
    <cellStyle name="输入 7 11 4" xfId="10900"/>
    <cellStyle name="输出 4 9" xfId="10901"/>
    <cellStyle name="输入 7 12" xfId="10902"/>
    <cellStyle name="输出 4 9 2" xfId="10903"/>
    <cellStyle name="输入 7 12 2" xfId="10904"/>
    <cellStyle name="输出 5" xfId="10905"/>
    <cellStyle name="输出 5 10" xfId="10906"/>
    <cellStyle name="输出 5 10 3" xfId="10907"/>
    <cellStyle name="输出 5 10 4" xfId="10908"/>
    <cellStyle name="输出 5 11" xfId="10909"/>
    <cellStyle name="输出 5 12 2" xfId="10910"/>
    <cellStyle name="注释 9 2 2" xfId="10911"/>
    <cellStyle name="输出 5 12 3" xfId="10912"/>
    <cellStyle name="注释 9 2 3" xfId="10913"/>
    <cellStyle name="输出 5 12 4" xfId="10914"/>
    <cellStyle name="注释 9 2 4" xfId="10915"/>
    <cellStyle name="输出 5 14 3" xfId="10916"/>
    <cellStyle name="注释 9 4 3" xfId="10917"/>
    <cellStyle name="输出 5 14 4" xfId="10918"/>
    <cellStyle name="注释 9 4 4" xfId="10919"/>
    <cellStyle name="输出 5 2" xfId="10920"/>
    <cellStyle name="输出 5 2 2" xfId="10921"/>
    <cellStyle name="输出 5 2 3" xfId="10922"/>
    <cellStyle name="输出 5 3" xfId="10923"/>
    <cellStyle name="输出 5 3 2" xfId="10924"/>
    <cellStyle name="输出 5 4" xfId="10925"/>
    <cellStyle name="输出 5 4 2" xfId="10926"/>
    <cellStyle name="输出 5 4 3" xfId="10927"/>
    <cellStyle name="输出 7 10" xfId="10928"/>
    <cellStyle name="输出 5 5" xfId="10929"/>
    <cellStyle name="输出 5 5 2" xfId="10930"/>
    <cellStyle name="输出 5 5 3" xfId="10931"/>
    <cellStyle name="输出 5 6" xfId="10932"/>
    <cellStyle name="输出 5 6 2" xfId="10933"/>
    <cellStyle name="输出 5 6 3" xfId="10934"/>
    <cellStyle name="输出 5 7 2" xfId="10935"/>
    <cellStyle name="输出 5 7 3" xfId="10936"/>
    <cellStyle name="输出 5 8" xfId="10937"/>
    <cellStyle name="输出 5 8 2" xfId="10938"/>
    <cellStyle name="输出 5 8 3" xfId="10939"/>
    <cellStyle name="输出 5 8 4" xfId="10940"/>
    <cellStyle name="输出 5 9" xfId="10941"/>
    <cellStyle name="输出 5 9 2" xfId="10942"/>
    <cellStyle name="输出 5 9 3" xfId="10943"/>
    <cellStyle name="输出 8 10" xfId="10944"/>
    <cellStyle name="输出 6 10" xfId="10945"/>
    <cellStyle name="输出 6 10 4" xfId="10946"/>
    <cellStyle name="输出 6 11" xfId="10947"/>
    <cellStyle name="输出 6 11 4" xfId="10948"/>
    <cellStyle name="输出 6 13" xfId="10949"/>
    <cellStyle name="输出 6 13 3" xfId="10950"/>
    <cellStyle name="输出 6 13 4" xfId="10951"/>
    <cellStyle name="输出 6 14" xfId="10952"/>
    <cellStyle name="输出 6 14 3" xfId="10953"/>
    <cellStyle name="输出 6 14 4" xfId="10954"/>
    <cellStyle name="输出 6 15" xfId="10955"/>
    <cellStyle name="输出 6 2 4" xfId="10956"/>
    <cellStyle name="输出 6 4 2" xfId="10957"/>
    <cellStyle name="输出 6 4 3" xfId="10958"/>
    <cellStyle name="输出 6 5 2" xfId="10959"/>
    <cellStyle name="输出 6 5 3" xfId="10960"/>
    <cellStyle name="输出 6 6 2" xfId="10961"/>
    <cellStyle name="输出 6 6 3" xfId="10962"/>
    <cellStyle name="输出 6 7" xfId="10963"/>
    <cellStyle name="输出 6 7 2" xfId="10964"/>
    <cellStyle name="输出 6 7 3" xfId="10965"/>
    <cellStyle name="输出 6 8" xfId="10966"/>
    <cellStyle name="输出 6 8 2" xfId="10967"/>
    <cellStyle name="输出 6 8 3" xfId="10968"/>
    <cellStyle name="输出 6 8 4" xfId="10969"/>
    <cellStyle name="输出 6 9" xfId="10970"/>
    <cellStyle name="输出 6 9 2" xfId="10971"/>
    <cellStyle name="输出 6 9 3" xfId="10972"/>
    <cellStyle name="输出 6 9 4" xfId="10973"/>
    <cellStyle name="输出 7 10 4" xfId="10974"/>
    <cellStyle name="输出 7 11 4" xfId="10975"/>
    <cellStyle name="输出 7 12 4" xfId="10976"/>
    <cellStyle name="输出 7 13 2" xfId="10977"/>
    <cellStyle name="输出 7 13 4" xfId="10978"/>
    <cellStyle name="输出 7 14" xfId="10979"/>
    <cellStyle name="输出 7 14 2" xfId="10980"/>
    <cellStyle name="输出 7 14 3" xfId="10981"/>
    <cellStyle name="输出 7 14 4" xfId="10982"/>
    <cellStyle name="输出 7 15" xfId="10983"/>
    <cellStyle name="注释 9 10" xfId="10984"/>
    <cellStyle name="输出 7 17" xfId="10985"/>
    <cellStyle name="输出 7 2 4" xfId="10986"/>
    <cellStyle name="输出 7 4 2" xfId="10987"/>
    <cellStyle name="输出 7 4 3" xfId="10988"/>
    <cellStyle name="输出 7 6" xfId="10989"/>
    <cellStyle name="输入 5 10 4" xfId="10990"/>
    <cellStyle name="输出 7 6 2" xfId="10991"/>
    <cellStyle name="输出 7 6 3" xfId="10992"/>
    <cellStyle name="输出 7 7" xfId="10993"/>
    <cellStyle name="输出 7 7 2" xfId="10994"/>
    <cellStyle name="输出 7 7 3" xfId="10995"/>
    <cellStyle name="输出 7 8" xfId="10996"/>
    <cellStyle name="输出 7 8 2" xfId="10997"/>
    <cellStyle name="输出 7 8 3" xfId="10998"/>
    <cellStyle name="输出 7 8 4" xfId="10999"/>
    <cellStyle name="输出 7 9 2" xfId="11000"/>
    <cellStyle name="输出 7 9 3" xfId="11001"/>
    <cellStyle name="输出 8" xfId="11002"/>
    <cellStyle name="输出 8 12 4" xfId="11003"/>
    <cellStyle name="输出 8 13" xfId="11004"/>
    <cellStyle name="输出 8 13 2" xfId="11005"/>
    <cellStyle name="输出 8 13 3" xfId="11006"/>
    <cellStyle name="输出 8 14" xfId="11007"/>
    <cellStyle name="输出 8 14 2" xfId="11008"/>
    <cellStyle name="输出 8 14 3" xfId="11009"/>
    <cellStyle name="输出 8 14 4" xfId="11010"/>
    <cellStyle name="输出 8 15" xfId="11011"/>
    <cellStyle name="输出 8 16" xfId="11012"/>
    <cellStyle name="输出 8 17" xfId="11013"/>
    <cellStyle name="输出 8 2 4" xfId="11014"/>
    <cellStyle name="输出 8 4 2" xfId="11015"/>
    <cellStyle name="输出 8 5 2" xfId="11016"/>
    <cellStyle name="输出 8 5 3" xfId="11017"/>
    <cellStyle name="输出 8 6" xfId="11018"/>
    <cellStyle name="输入 5 11 4" xfId="11019"/>
    <cellStyle name="输出 8 6 2" xfId="11020"/>
    <cellStyle name="输出 8 7" xfId="11021"/>
    <cellStyle name="输出 8 7 2" xfId="11022"/>
    <cellStyle name="输出 8 8 2" xfId="11023"/>
    <cellStyle name="输出 8 8 4" xfId="11024"/>
    <cellStyle name="输出 8 9 2" xfId="11025"/>
    <cellStyle name="输出 9" xfId="11026"/>
    <cellStyle name="输出 9 10" xfId="11027"/>
    <cellStyle name="输出 9 11" xfId="11028"/>
    <cellStyle name="输出 9 11 4" xfId="11029"/>
    <cellStyle name="输出 9 12" xfId="11030"/>
    <cellStyle name="输入 8 3 2" xfId="11031"/>
    <cellStyle name="输出 9 13" xfId="11032"/>
    <cellStyle name="输入 8 3 3" xfId="11033"/>
    <cellStyle name="输出 9 13 2" xfId="11034"/>
    <cellStyle name="输出 9 13 3" xfId="11035"/>
    <cellStyle name="输出 9 13 4" xfId="11036"/>
    <cellStyle name="输出 9 14 4" xfId="11037"/>
    <cellStyle name="输出 9 17" xfId="11038"/>
    <cellStyle name="输出 9 4 2" xfId="11039"/>
    <cellStyle name="输出 9 4 3" xfId="11040"/>
    <cellStyle name="输出 9 5 2" xfId="11041"/>
    <cellStyle name="输出 9 5 3" xfId="11042"/>
    <cellStyle name="输出 9 6" xfId="11043"/>
    <cellStyle name="输入 5 12 4" xfId="11044"/>
    <cellStyle name="输出 9 6 2" xfId="11045"/>
    <cellStyle name="输出 9 7 2" xfId="11046"/>
    <cellStyle name="输入 8 10 2" xfId="11047"/>
    <cellStyle name="输出 9 7 3" xfId="11048"/>
    <cellStyle name="输入 8 10 3" xfId="11049"/>
    <cellStyle name="输出 9 8 2" xfId="11050"/>
    <cellStyle name="输入 8 11 2" xfId="11051"/>
    <cellStyle name="输出 9 8 3" xfId="11052"/>
    <cellStyle name="输入 8 11 3" xfId="11053"/>
    <cellStyle name="输出 9 9 2" xfId="11054"/>
    <cellStyle name="输入 8 12 2" xfId="11055"/>
    <cellStyle name="输出 9 9 3" xfId="11056"/>
    <cellStyle name="输入 8 12 3" xfId="11057"/>
    <cellStyle name="注释 3 2 3" xfId="11058"/>
    <cellStyle name="输入 10 10" xfId="11059"/>
    <cellStyle name="注释 3 2 4" xfId="11060"/>
    <cellStyle name="输入 10 11" xfId="11061"/>
    <cellStyle name="注释 3 2 4 2" xfId="11062"/>
    <cellStyle name="输入 10 11 2" xfId="11063"/>
    <cellStyle name="注释 3 2 4 3" xfId="11064"/>
    <cellStyle name="输入 10 11 3" xfId="11065"/>
    <cellStyle name="注释 3 2 4 4" xfId="11066"/>
    <cellStyle name="输入 10 11 4" xfId="11067"/>
    <cellStyle name="注释 3 2 5" xfId="11068"/>
    <cellStyle name="输入 10 12" xfId="11069"/>
    <cellStyle name="注释 3 2 5 2" xfId="11070"/>
    <cellStyle name="输入 10 12 2" xfId="11071"/>
    <cellStyle name="注释 3 2 5 3" xfId="11072"/>
    <cellStyle name="输入 10 12 3" xfId="11073"/>
    <cellStyle name="注释 3 2 5 4" xfId="11074"/>
    <cellStyle name="输入 10 12 4" xfId="11075"/>
    <cellStyle name="注释 3 2 6" xfId="11076"/>
    <cellStyle name="输入 10 13" xfId="11077"/>
    <cellStyle name="注释 3 2 6 2" xfId="11078"/>
    <cellStyle name="输入 10 13 2" xfId="11079"/>
    <cellStyle name="注释 3 2 6 3" xfId="11080"/>
    <cellStyle name="输入 10 13 3" xfId="11081"/>
    <cellStyle name="注释 3 2 6 4" xfId="11082"/>
    <cellStyle name="输入 10 13 4" xfId="11083"/>
    <cellStyle name="注释 3 2 7 3" xfId="11084"/>
    <cellStyle name="输入 10 14 3" xfId="11085"/>
    <cellStyle name="注释 3 2 7 4" xfId="11086"/>
    <cellStyle name="输入 10 14 4" xfId="11087"/>
    <cellStyle name="输入 10 2 4" xfId="11088"/>
    <cellStyle name="输入 10 4 4" xfId="11089"/>
    <cellStyle name="输入 10 5 4" xfId="11090"/>
    <cellStyle name="输入 10 7 2" xfId="11091"/>
    <cellStyle name="输入 11 10 2" xfId="11092"/>
    <cellStyle name="输入 11 10 3" xfId="11093"/>
    <cellStyle name="输入 11 10 4" xfId="11094"/>
    <cellStyle name="注释 3 7 4" xfId="11095"/>
    <cellStyle name="输入 11 11" xfId="11096"/>
    <cellStyle name="输入 11 11 2" xfId="11097"/>
    <cellStyle name="注释 2 2 4" xfId="11098"/>
    <cellStyle name="输入 11 11 3" xfId="11099"/>
    <cellStyle name="注释 2 2 5" xfId="11100"/>
    <cellStyle name="输入 11 11 4" xfId="11101"/>
    <cellStyle name="注释 2 2 6" xfId="11102"/>
    <cellStyle name="输入 11 12" xfId="11103"/>
    <cellStyle name="输入 11 13" xfId="11104"/>
    <cellStyle name="输入 11 14" xfId="11105"/>
    <cellStyle name="输入 11 2 4" xfId="11106"/>
    <cellStyle name="输入 11 3 4" xfId="11107"/>
    <cellStyle name="输入 11 4 4" xfId="11108"/>
    <cellStyle name="输入 11 5 4" xfId="11109"/>
    <cellStyle name="输入 11 6 4" xfId="11110"/>
    <cellStyle name="输入 11 7 2" xfId="11111"/>
    <cellStyle name="输入 11 8 2" xfId="11112"/>
    <cellStyle name="输入 11 9 2" xfId="11113"/>
    <cellStyle name="输入 12 2" xfId="11114"/>
    <cellStyle name="输入 12 2 2" xfId="11115"/>
    <cellStyle name="输入 12 2 3" xfId="11116"/>
    <cellStyle name="输入 12 2 4" xfId="11117"/>
    <cellStyle name="输入 12 3 2" xfId="11118"/>
    <cellStyle name="输入 12 3 3" xfId="11119"/>
    <cellStyle name="输入 12 3 4" xfId="11120"/>
    <cellStyle name="输入 12 4" xfId="11121"/>
    <cellStyle name="输入 12 6" xfId="11122"/>
    <cellStyle name="输入 13" xfId="11123"/>
    <cellStyle name="输入 13 2" xfId="11124"/>
    <cellStyle name="输入 13 4" xfId="11125"/>
    <cellStyle name="输入 2 10 2" xfId="11126"/>
    <cellStyle name="输入 2 10 3" xfId="11127"/>
    <cellStyle name="输入 2 10 4" xfId="11128"/>
    <cellStyle name="注释 10 2 4 2" xfId="11129"/>
    <cellStyle name="输入 2 11" xfId="11130"/>
    <cellStyle name="输入 2 12" xfId="11131"/>
    <cellStyle name="输入 2 12 2" xfId="11132"/>
    <cellStyle name="输入 2 12 3" xfId="11133"/>
    <cellStyle name="输入 2 12 4" xfId="11134"/>
    <cellStyle name="注释 10 2 6 2" xfId="11135"/>
    <cellStyle name="输入 2 13" xfId="11136"/>
    <cellStyle name="输入 2 13 3" xfId="11137"/>
    <cellStyle name="输入 2 13 4" xfId="11138"/>
    <cellStyle name="注释 10 2 7 2" xfId="11139"/>
    <cellStyle name="输入 2 14" xfId="11140"/>
    <cellStyle name="输入 2 14 3" xfId="11141"/>
    <cellStyle name="输入 2 15" xfId="11142"/>
    <cellStyle name="输入 2 16" xfId="11143"/>
    <cellStyle name="输入 2 17" xfId="11144"/>
    <cellStyle name="输入 2 18" xfId="11145"/>
    <cellStyle name="输入 2 2 2 4" xfId="11146"/>
    <cellStyle name="输入 2 2 5" xfId="11147"/>
    <cellStyle name="输入 2 2 6" xfId="11148"/>
    <cellStyle name="输入 2 3 2" xfId="11149"/>
    <cellStyle name="输入 2 3 3" xfId="11150"/>
    <cellStyle name="输入 2 3 4" xfId="11151"/>
    <cellStyle name="输入 2 4 3" xfId="11152"/>
    <cellStyle name="输入 2 4 4" xfId="11153"/>
    <cellStyle name="输入 2 6" xfId="11154"/>
    <cellStyle name="输入 2 7 3" xfId="11155"/>
    <cellStyle name="输入 2 8" xfId="11156"/>
    <cellStyle name="输入 2 8 2" xfId="11157"/>
    <cellStyle name="输入 2 8 3" xfId="11158"/>
    <cellStyle name="输入 2 9" xfId="11159"/>
    <cellStyle name="输入 2 9 2" xfId="11160"/>
    <cellStyle name="输入 2 9 3" xfId="11161"/>
    <cellStyle name="输入 3 12 4" xfId="11162"/>
    <cellStyle name="输入 3 13 2" xfId="11163"/>
    <cellStyle name="输入 3 13 3" xfId="11164"/>
    <cellStyle name="输入 3 13 4" xfId="11165"/>
    <cellStyle name="输入 3 14 3" xfId="11166"/>
    <cellStyle name="输入 3 14 4" xfId="11167"/>
    <cellStyle name="输入 3 15" xfId="11168"/>
    <cellStyle name="输入 3 17" xfId="11169"/>
    <cellStyle name="输入 3 2 2" xfId="11170"/>
    <cellStyle name="输入 3 2 3" xfId="11171"/>
    <cellStyle name="输入 3 2 4" xfId="11172"/>
    <cellStyle name="输入 3 3 2" xfId="11173"/>
    <cellStyle name="输入 3 3 3" xfId="11174"/>
    <cellStyle name="输入 3 3 4" xfId="11175"/>
    <cellStyle name="输入 3 4" xfId="11176"/>
    <cellStyle name="输入 3 4 2" xfId="11177"/>
    <cellStyle name="输入 3 4 4" xfId="11178"/>
    <cellStyle name="输入 3 5" xfId="11179"/>
    <cellStyle name="输入 3 5 2" xfId="11180"/>
    <cellStyle name="输入 3 6" xfId="11181"/>
    <cellStyle name="输入 3 6 2" xfId="11182"/>
    <cellStyle name="输入 3 6 3" xfId="11183"/>
    <cellStyle name="输入 3 7" xfId="11184"/>
    <cellStyle name="输入 3 7 2" xfId="11185"/>
    <cellStyle name="输入 3 7 3" xfId="11186"/>
    <cellStyle name="输入 3 8" xfId="11187"/>
    <cellStyle name="输入 3 8 2" xfId="11188"/>
    <cellStyle name="输入 3 8 3" xfId="11189"/>
    <cellStyle name="输入 3 9" xfId="11190"/>
    <cellStyle name="输入 3 9 2" xfId="11191"/>
    <cellStyle name="输入 3 9 3" xfId="11192"/>
    <cellStyle name="输入 4" xfId="11193"/>
    <cellStyle name="输入 4 11 4" xfId="11194"/>
    <cellStyle name="输入 4 13 2" xfId="11195"/>
    <cellStyle name="输入 4 13 3" xfId="11196"/>
    <cellStyle name="输入 4 13 4" xfId="11197"/>
    <cellStyle name="输入 4 14 2" xfId="11198"/>
    <cellStyle name="输入 4 14 4" xfId="11199"/>
    <cellStyle name="输入 4 16" xfId="11200"/>
    <cellStyle name="输入 4 17" xfId="11201"/>
    <cellStyle name="输入 4 2 2" xfId="11202"/>
    <cellStyle name="输入 4 2 3" xfId="11203"/>
    <cellStyle name="输入 4 2 4" xfId="11204"/>
    <cellStyle name="输入 4 3 2" xfId="11205"/>
    <cellStyle name="输入 4 3 3" xfId="11206"/>
    <cellStyle name="输入 4 3 4" xfId="11207"/>
    <cellStyle name="输入 4 4" xfId="11208"/>
    <cellStyle name="输入 4 4 2" xfId="11209"/>
    <cellStyle name="输入 4 4 3" xfId="11210"/>
    <cellStyle name="输入 4 4 4" xfId="11211"/>
    <cellStyle name="输入 4 5" xfId="11212"/>
    <cellStyle name="输入 4 5 2" xfId="11213"/>
    <cellStyle name="输入 4 5 3" xfId="11214"/>
    <cellStyle name="输入 4 5 4" xfId="11215"/>
    <cellStyle name="输入 4 6" xfId="11216"/>
    <cellStyle name="输入 4 6 2" xfId="11217"/>
    <cellStyle name="输入 4 6 3" xfId="11218"/>
    <cellStyle name="输入 4 6 4" xfId="11219"/>
    <cellStyle name="输入 4 7" xfId="11220"/>
    <cellStyle name="输入 4 7 2" xfId="11221"/>
    <cellStyle name="输入 4 7 3" xfId="11222"/>
    <cellStyle name="输入 4 7 4" xfId="11223"/>
    <cellStyle name="输入 4 8" xfId="11224"/>
    <cellStyle name="输入 4 8 2" xfId="11225"/>
    <cellStyle name="输入 4 8 3" xfId="11226"/>
    <cellStyle name="输入 4 8 4" xfId="11227"/>
    <cellStyle name="输入 4 9" xfId="11228"/>
    <cellStyle name="输入 4 9 3" xfId="11229"/>
    <cellStyle name="输入 4 9 4" xfId="11230"/>
    <cellStyle name="输入 5" xfId="11231"/>
    <cellStyle name="输入 5 10" xfId="11232"/>
    <cellStyle name="输入 5 13 4" xfId="11233"/>
    <cellStyle name="输入 6 3" xfId="11234"/>
    <cellStyle name="输入 5 2 2" xfId="11235"/>
    <cellStyle name="输入 6 4" xfId="11236"/>
    <cellStyle name="输入 5 2 3" xfId="11237"/>
    <cellStyle name="输入 6 5" xfId="11238"/>
    <cellStyle name="输入 5 2 4" xfId="11239"/>
    <cellStyle name="输入 5 3" xfId="11240"/>
    <cellStyle name="注释 4" xfId="11241"/>
    <cellStyle name="输入 7 3" xfId="11242"/>
    <cellStyle name="输入 5 3 2" xfId="11243"/>
    <cellStyle name="注释 5" xfId="11244"/>
    <cellStyle name="输入 7 4" xfId="11245"/>
    <cellStyle name="输入 5 3 3" xfId="11246"/>
    <cellStyle name="注释 6" xfId="11247"/>
    <cellStyle name="输入 7 5" xfId="11248"/>
    <cellStyle name="输入 5 3 4" xfId="11249"/>
    <cellStyle name="输入 5 4" xfId="11250"/>
    <cellStyle name="输入 8 3" xfId="11251"/>
    <cellStyle name="输入 5 4 2" xfId="11252"/>
    <cellStyle name="输入 8 5" xfId="11253"/>
    <cellStyle name="输入 5 4 4" xfId="11254"/>
    <cellStyle name="输入 5 5" xfId="11255"/>
    <cellStyle name="输入 9 3" xfId="11256"/>
    <cellStyle name="输入 5 5 2" xfId="11257"/>
    <cellStyle name="输入 9 4" xfId="11258"/>
    <cellStyle name="输入 5 5 3" xfId="11259"/>
    <cellStyle name="输入 9 5" xfId="11260"/>
    <cellStyle name="输入 5 5 4" xfId="11261"/>
    <cellStyle name="输入 5 6" xfId="11262"/>
    <cellStyle name="输入 5 6 2" xfId="11263"/>
    <cellStyle name="输入 5 6 3" xfId="11264"/>
    <cellStyle name="输入 5 6 4" xfId="11265"/>
    <cellStyle name="输入 5 7" xfId="11266"/>
    <cellStyle name="输入 5 7 2" xfId="11267"/>
    <cellStyle name="输入 5 7 3" xfId="11268"/>
    <cellStyle name="输入 5 7 4" xfId="11269"/>
    <cellStyle name="输入 5 8" xfId="11270"/>
    <cellStyle name="输入 5 8 3" xfId="11271"/>
    <cellStyle name="输入 5 8 4" xfId="11272"/>
    <cellStyle name="输入 5 9" xfId="11273"/>
    <cellStyle name="输入 5 9 2" xfId="11274"/>
    <cellStyle name="输入 5 9 4" xfId="11275"/>
    <cellStyle name="输入 6 10" xfId="11276"/>
    <cellStyle name="注释 4 2 5 2" xfId="11277"/>
    <cellStyle name="输入 6 10 2" xfId="11278"/>
    <cellStyle name="输入 6 10 3" xfId="11279"/>
    <cellStyle name="输入 6 10 4" xfId="11280"/>
    <cellStyle name="输入 6 11" xfId="11281"/>
    <cellStyle name="注释 4 2 5 3" xfId="11282"/>
    <cellStyle name="输入 6 11 2" xfId="11283"/>
    <cellStyle name="输入 6 11 3" xfId="11284"/>
    <cellStyle name="输入 6 12" xfId="11285"/>
    <cellStyle name="注释 4 2 5 4" xfId="11286"/>
    <cellStyle name="输入 6 12 2" xfId="11287"/>
    <cellStyle name="输入 6 12 3" xfId="11288"/>
    <cellStyle name="输入 6 12 4" xfId="11289"/>
    <cellStyle name="输入 6 13" xfId="11290"/>
    <cellStyle name="输入 6 13 2" xfId="11291"/>
    <cellStyle name="输入 6 13 3" xfId="11292"/>
    <cellStyle name="输入 6 14" xfId="11293"/>
    <cellStyle name="输入 6 14 2" xfId="11294"/>
    <cellStyle name="输入 6 14 3" xfId="11295"/>
    <cellStyle name="输入 6 14 4" xfId="11296"/>
    <cellStyle name="输入 6 15" xfId="11297"/>
    <cellStyle name="输入 6 16" xfId="11298"/>
    <cellStyle name="输入 6 17" xfId="11299"/>
    <cellStyle name="输入 6 2" xfId="11300"/>
    <cellStyle name="输入 6 2 2" xfId="11301"/>
    <cellStyle name="输入 6 2 4" xfId="11302"/>
    <cellStyle name="输入 6 3 2" xfId="11303"/>
    <cellStyle name="输入 6 3 3" xfId="11304"/>
    <cellStyle name="输入 6 4 2" xfId="11305"/>
    <cellStyle name="输入 6 5 2" xfId="11306"/>
    <cellStyle name="输入 6 5 3" xfId="11307"/>
    <cellStyle name="输入 6 5 4" xfId="11308"/>
    <cellStyle name="输入 6 6" xfId="11309"/>
    <cellStyle name="输入 6 6 2" xfId="11310"/>
    <cellStyle name="输入 6 6 4" xfId="11311"/>
    <cellStyle name="输入 6 7" xfId="11312"/>
    <cellStyle name="输入 6 7 2" xfId="11313"/>
    <cellStyle name="输入 6 7 3" xfId="11314"/>
    <cellStyle name="输入 6 8" xfId="11315"/>
    <cellStyle name="输入 6 8 2" xfId="11316"/>
    <cellStyle name="输入 6 8 3" xfId="11317"/>
    <cellStyle name="输入 6 8 4" xfId="11318"/>
    <cellStyle name="输入 6 9" xfId="11319"/>
    <cellStyle name="输入 6 9 2" xfId="11320"/>
    <cellStyle name="输入 6 9 3" xfId="11321"/>
    <cellStyle name="输入 6 9 4" xfId="11322"/>
    <cellStyle name="输入 7" xfId="11323"/>
    <cellStyle name="输入 7 13" xfId="11324"/>
    <cellStyle name="输入 7 13 2" xfId="11325"/>
    <cellStyle name="输入 7 13 4" xfId="11326"/>
    <cellStyle name="输入 7 14" xfId="11327"/>
    <cellStyle name="输入 7 14 2" xfId="11328"/>
    <cellStyle name="输入 7 14 4" xfId="11329"/>
    <cellStyle name="输入 7 15" xfId="11330"/>
    <cellStyle name="输入 7 17" xfId="11331"/>
    <cellStyle name="注释 3" xfId="11332"/>
    <cellStyle name="输入 7 2" xfId="11333"/>
    <cellStyle name="注释 3 2" xfId="11334"/>
    <cellStyle name="输入 7 2 2" xfId="11335"/>
    <cellStyle name="注释 3 3" xfId="11336"/>
    <cellStyle name="输入 7 2 3" xfId="11337"/>
    <cellStyle name="注释 3 4" xfId="11338"/>
    <cellStyle name="输入 7 2 4" xfId="11339"/>
    <cellStyle name="注释 5 2" xfId="11340"/>
    <cellStyle name="输入 7 4 2" xfId="11341"/>
    <cellStyle name="注释 5 3" xfId="11342"/>
    <cellStyle name="输入 7 4 3" xfId="11343"/>
    <cellStyle name="注释 5 4" xfId="11344"/>
    <cellStyle name="输入 7 4 4" xfId="11345"/>
    <cellStyle name="注释 6 2" xfId="11346"/>
    <cellStyle name="输入 7 5 2" xfId="11347"/>
    <cellStyle name="注释 6 3" xfId="11348"/>
    <cellStyle name="输入 7 5 3" xfId="11349"/>
    <cellStyle name="注释 7" xfId="11350"/>
    <cellStyle name="输入 7 6" xfId="11351"/>
    <cellStyle name="注释 7 3" xfId="11352"/>
    <cellStyle name="输入 7 6 3" xfId="11353"/>
    <cellStyle name="注释 8" xfId="11354"/>
    <cellStyle name="输入 7 7" xfId="11355"/>
    <cellStyle name="注释 8 2" xfId="11356"/>
    <cellStyle name="输入 7 7 2" xfId="11357"/>
    <cellStyle name="注释 8 3" xfId="11358"/>
    <cellStyle name="输入 7 7 3" xfId="11359"/>
    <cellStyle name="注释 8 4" xfId="11360"/>
    <cellStyle name="输入 7 7 4" xfId="11361"/>
    <cellStyle name="注释 9" xfId="11362"/>
    <cellStyle name="输入 7 8" xfId="11363"/>
    <cellStyle name="输入 7 9" xfId="11364"/>
    <cellStyle name="输入 7 9 2" xfId="11365"/>
    <cellStyle name="输入 7 9 4" xfId="11366"/>
    <cellStyle name="输入 8" xfId="11367"/>
    <cellStyle name="输入 8 13 2" xfId="11368"/>
    <cellStyle name="输入 8 13 3" xfId="11369"/>
    <cellStyle name="输入 8 13 4" xfId="11370"/>
    <cellStyle name="输入 8 14 2" xfId="11371"/>
    <cellStyle name="输入 8 14 3" xfId="11372"/>
    <cellStyle name="输入 8 14 4" xfId="11373"/>
    <cellStyle name="输入 8 2" xfId="11374"/>
    <cellStyle name="输入 8 2 2" xfId="11375"/>
    <cellStyle name="输入 8 5 2" xfId="11376"/>
    <cellStyle name="输入 8 5 3" xfId="11377"/>
    <cellStyle name="输入 8 6" xfId="11378"/>
    <cellStyle name="输入 8 6 2" xfId="11379"/>
    <cellStyle name="输入 8 6 3" xfId="11380"/>
    <cellStyle name="输入 8 7" xfId="11381"/>
    <cellStyle name="输入 8 7 2" xfId="11382"/>
    <cellStyle name="输入 8 8" xfId="11383"/>
    <cellStyle name="输入 8 8 2" xfId="11384"/>
    <cellStyle name="输入 8 8 4" xfId="11385"/>
    <cellStyle name="输入 8 9" xfId="11386"/>
    <cellStyle name="输入 8 9 2" xfId="11387"/>
    <cellStyle name="输入 8 9 4" xfId="11388"/>
    <cellStyle name="输入 9" xfId="11389"/>
    <cellStyle name="输入 9 10 2" xfId="11390"/>
    <cellStyle name="输入 9 10 3" xfId="11391"/>
    <cellStyle name="输入 9 11 2" xfId="11392"/>
    <cellStyle name="输入 9 11 3" xfId="11393"/>
    <cellStyle name="输入 9 12 2" xfId="11394"/>
    <cellStyle name="输入 9 12 3" xfId="11395"/>
    <cellStyle name="输入 9 13 2" xfId="11396"/>
    <cellStyle name="输入 9 13 3" xfId="11397"/>
    <cellStyle name="输入 9 14 2" xfId="11398"/>
    <cellStyle name="输入 9 14 3" xfId="11399"/>
    <cellStyle name="输入 9 14 4" xfId="11400"/>
    <cellStyle name="输入 9 16" xfId="11401"/>
    <cellStyle name="输入 9 17" xfId="11402"/>
    <cellStyle name="输入 9 2" xfId="11403"/>
    <cellStyle name="输入 9 2 2" xfId="11404"/>
    <cellStyle name="输入 9 2 3" xfId="11405"/>
    <cellStyle name="输入 9 3 2" xfId="11406"/>
    <cellStyle name="输入 9 3 3" xfId="11407"/>
    <cellStyle name="输入 9 3 4" xfId="11408"/>
    <cellStyle name="输入 9 4 2" xfId="11409"/>
    <cellStyle name="输入 9 4 3" xfId="11410"/>
    <cellStyle name="输入 9 5 3" xfId="11411"/>
    <cellStyle name="输入 9 5 4" xfId="11412"/>
    <cellStyle name="输入 9 6" xfId="11413"/>
    <cellStyle name="输入 9 6 2" xfId="11414"/>
    <cellStyle name="输入 9 6 3" xfId="11415"/>
    <cellStyle name="输入 9 6 4" xfId="11416"/>
    <cellStyle name="输入 9 7" xfId="11417"/>
    <cellStyle name="输入 9 7 2" xfId="11418"/>
    <cellStyle name="输入 9 7 3" xfId="11419"/>
    <cellStyle name="输入 9 7 4" xfId="11420"/>
    <cellStyle name="输入 9 8" xfId="11421"/>
    <cellStyle name="输入 9 8 2" xfId="11422"/>
    <cellStyle name="输入 9 8 4" xfId="11423"/>
    <cellStyle name="输入 9 9 2" xfId="11424"/>
    <cellStyle name="输入 9 9 3" xfId="11425"/>
    <cellStyle name="输入 9 9 4" xfId="11426"/>
    <cellStyle name="数量" xfId="11427"/>
    <cellStyle name="㼿㼿㼿㼿㼿㼿㼿" xfId="11428"/>
    <cellStyle name="样式 1" xfId="11429"/>
    <cellStyle name="样式 1 2" xfId="11430"/>
    <cellStyle name="样式 1 2 2" xfId="11431"/>
    <cellStyle name="样式 1 3" xfId="11432"/>
    <cellStyle name="样式 1_钨砂塘估算表" xfId="11433"/>
    <cellStyle name="昗弨_Pacific Region P&amp;L" xfId="11434"/>
    <cellStyle name="寘嬫愗傝 [0.00]_Region Orders (2)" xfId="11435"/>
    <cellStyle name="注释 10 10 2" xfId="11436"/>
    <cellStyle name="注释 10 11" xfId="11437"/>
    <cellStyle name="注释 10 11 2" xfId="11438"/>
    <cellStyle name="注释 10 12" xfId="11439"/>
    <cellStyle name="注释 10 12 2" xfId="11440"/>
    <cellStyle name="注释 10 13" xfId="11441"/>
    <cellStyle name="注释 10 13 2" xfId="11442"/>
    <cellStyle name="注释 10 14" xfId="11443"/>
    <cellStyle name="注释 10 16" xfId="11444"/>
    <cellStyle name="注释 10 2 10 2" xfId="11445"/>
    <cellStyle name="注释 10 2 11" xfId="11446"/>
    <cellStyle name="注释 10 2 12" xfId="11447"/>
    <cellStyle name="注释 10 2 13" xfId="11448"/>
    <cellStyle name="注释 10 2 14" xfId="11449"/>
    <cellStyle name="注释 10 2 2 3" xfId="11450"/>
    <cellStyle name="注释 7 9 4" xfId="11451"/>
    <cellStyle name="注释 10 2 3 2" xfId="11452"/>
    <cellStyle name="注释 10 2 3 3" xfId="11453"/>
    <cellStyle name="注释 10 2 4" xfId="11454"/>
    <cellStyle name="注释 10 2 4 3" xfId="11455"/>
    <cellStyle name="注释 10 2 5" xfId="11456"/>
    <cellStyle name="注释 10 2 5 3" xfId="11457"/>
    <cellStyle name="注释 10 2 6 3" xfId="11458"/>
    <cellStyle name="注释 10 2 7 3" xfId="11459"/>
    <cellStyle name="注释 10 2 7 4" xfId="11460"/>
    <cellStyle name="注释 10 2 8 3" xfId="11461"/>
    <cellStyle name="注释 10 2 9" xfId="11462"/>
    <cellStyle name="注释 10 2 9 2" xfId="11463"/>
    <cellStyle name="注释 10 2 9 3" xfId="11464"/>
    <cellStyle name="注释 10 2 9 4" xfId="11465"/>
    <cellStyle name="注释 10 3 4" xfId="11466"/>
    <cellStyle name="注释 10 4 2" xfId="11467"/>
    <cellStyle name="注释 10 4 3" xfId="11468"/>
    <cellStyle name="注释 10 5" xfId="11469"/>
    <cellStyle name="注释 10 5 2" xfId="11470"/>
    <cellStyle name="注释 10 5 3" xfId="11471"/>
    <cellStyle name="注释 10 5 4" xfId="11472"/>
    <cellStyle name="注释 10 6" xfId="11473"/>
    <cellStyle name="注释 10 6 2" xfId="11474"/>
    <cellStyle name="注释 10 6 3" xfId="11475"/>
    <cellStyle name="注释 10 6 4" xfId="11476"/>
    <cellStyle name="注释 10 7 2" xfId="11477"/>
    <cellStyle name="注释 10 7 3" xfId="11478"/>
    <cellStyle name="注释 10 7 4" xfId="11479"/>
    <cellStyle name="注释 10 8" xfId="11480"/>
    <cellStyle name="注释 10 8 2" xfId="11481"/>
    <cellStyle name="注释 10 8 3" xfId="11482"/>
    <cellStyle name="注释 10 8 4" xfId="11483"/>
    <cellStyle name="注释 10 9 2" xfId="11484"/>
    <cellStyle name="注释 10 9 3" xfId="11485"/>
    <cellStyle name="注释 11 10 2" xfId="11486"/>
    <cellStyle name="注释 11 10 3" xfId="11487"/>
    <cellStyle name="注释 11 10 4" xfId="11488"/>
    <cellStyle name="注释 11 11" xfId="11489"/>
    <cellStyle name="注释 11 11 2" xfId="11490"/>
    <cellStyle name="注释 11 11 3" xfId="11491"/>
    <cellStyle name="注释 11 11 4" xfId="11492"/>
    <cellStyle name="注释 12 2 4" xfId="11493"/>
    <cellStyle name="注释 13 2 4" xfId="11494"/>
    <cellStyle name="注释 13 3 2" xfId="11495"/>
    <cellStyle name="注释 13 3 3" xfId="11496"/>
    <cellStyle name="注释 13 3 4" xfId="11497"/>
    <cellStyle name="注释 2" xfId="11498"/>
    <cellStyle name="注释 2 10" xfId="11499"/>
    <cellStyle name="注释 2 10 3" xfId="11500"/>
    <cellStyle name="注释 2 10 4" xfId="11501"/>
    <cellStyle name="注释 2 11" xfId="11502"/>
    <cellStyle name="注释 2 11 2" xfId="11503"/>
    <cellStyle name="注释 2 11 3" xfId="11504"/>
    <cellStyle name="注释 2 11 4" xfId="11505"/>
    <cellStyle name="注释 2 12" xfId="11506"/>
    <cellStyle name="注释 2 12 2" xfId="11507"/>
    <cellStyle name="注释 2 12 3" xfId="11508"/>
    <cellStyle name="注释 2 13" xfId="11509"/>
    <cellStyle name="注释 2 13 2" xfId="11510"/>
    <cellStyle name="注释 2 13 3" xfId="11511"/>
    <cellStyle name="注释 2 13 4" xfId="11512"/>
    <cellStyle name="注释 2 14 2" xfId="11513"/>
    <cellStyle name="注释 2 15" xfId="11514"/>
    <cellStyle name="注释 2 16" xfId="11515"/>
    <cellStyle name="注释 2 17" xfId="11516"/>
    <cellStyle name="注释 2 2" xfId="11517"/>
    <cellStyle name="注释 2 2 10 2" xfId="11518"/>
    <cellStyle name="注释 2 2 10 3" xfId="11519"/>
    <cellStyle name="注释 2 2 14" xfId="11520"/>
    <cellStyle name="注释 2 2 2 2" xfId="11521"/>
    <cellStyle name="注释 2 2 3" xfId="11522"/>
    <cellStyle name="注释 2 2 3 2" xfId="11523"/>
    <cellStyle name="注释 2 2 4 2" xfId="11524"/>
    <cellStyle name="注释 2 2 5 2" xfId="11525"/>
    <cellStyle name="注释 2 2 6 2" xfId="11526"/>
    <cellStyle name="注释 2 2 7 3" xfId="11527"/>
    <cellStyle name="注释 2 2 7 4" xfId="11528"/>
    <cellStyle name="注释 2 2 8 3" xfId="11529"/>
    <cellStyle name="注释 2 2 9 3" xfId="11530"/>
    <cellStyle name="注释 2 2 9 4" xfId="11531"/>
    <cellStyle name="注释 2 3" xfId="11532"/>
    <cellStyle name="注释 2 3 2 2" xfId="11533"/>
    <cellStyle name="注释 2 3 2 3" xfId="11534"/>
    <cellStyle name="注释 2 3 3" xfId="11535"/>
    <cellStyle name="注释 2 3 4" xfId="11536"/>
    <cellStyle name="注释 2 3 5" xfId="11537"/>
    <cellStyle name="注释 2 4" xfId="11538"/>
    <cellStyle name="注释 2 4 3" xfId="11539"/>
    <cellStyle name="注释 2 4 4" xfId="11540"/>
    <cellStyle name="注释 2 5" xfId="11541"/>
    <cellStyle name="注释 2 5 4" xfId="11542"/>
    <cellStyle name="注释 2 6" xfId="11543"/>
    <cellStyle name="注释 2 6 2" xfId="11544"/>
    <cellStyle name="注释 2 6 4" xfId="11545"/>
    <cellStyle name="注释 2 7 4" xfId="11546"/>
    <cellStyle name="注释 2 8" xfId="11547"/>
    <cellStyle name="注释 2 8 2" xfId="11548"/>
    <cellStyle name="注释 2 8 4" xfId="11549"/>
    <cellStyle name="注释 2 9" xfId="11550"/>
    <cellStyle name="注释 2 9 2" xfId="11551"/>
    <cellStyle name="注释 2_（10.17）庄立明2014年中央统筹资金永宁县第一排水沟、永清沟治理及泵站改造工程" xfId="11552"/>
    <cellStyle name="注释 3 10 3" xfId="11553"/>
    <cellStyle name="注释 3 11 2" xfId="11554"/>
    <cellStyle name="注释 3 11 3" xfId="11555"/>
    <cellStyle name="注释 3 11 4" xfId="11556"/>
    <cellStyle name="注释 3 12" xfId="11557"/>
    <cellStyle name="注释 3 12 3" xfId="11558"/>
    <cellStyle name="注释 3 12 4" xfId="11559"/>
    <cellStyle name="注释 3 13" xfId="11560"/>
    <cellStyle name="注释 3 13 2" xfId="11561"/>
    <cellStyle name="注释 3 13 3" xfId="11562"/>
    <cellStyle name="注释 3 14" xfId="11563"/>
    <cellStyle name="注释 3 2 10 3" xfId="11564"/>
    <cellStyle name="注释 3 2 10 4" xfId="11565"/>
    <cellStyle name="注释 3 2 2" xfId="11566"/>
    <cellStyle name="注释 3 2 8 3" xfId="11567"/>
    <cellStyle name="注释 3 2 8 4" xfId="11568"/>
    <cellStyle name="注释 3 2 9 3" xfId="11569"/>
    <cellStyle name="注释 3 3 2" xfId="11570"/>
    <cellStyle name="注释 3 3 3" xfId="11571"/>
    <cellStyle name="注释 3 3 4" xfId="11572"/>
    <cellStyle name="注释 3 4 2" xfId="11573"/>
    <cellStyle name="注释 3 4 3" xfId="11574"/>
    <cellStyle name="注释 3 5 2" xfId="11575"/>
    <cellStyle name="注释 3 5 4" xfId="11576"/>
    <cellStyle name="注释 3 6" xfId="11577"/>
    <cellStyle name="注释 3 6 2" xfId="11578"/>
    <cellStyle name="注释 3 6 4" xfId="11579"/>
    <cellStyle name="注释 3 7" xfId="11580"/>
    <cellStyle name="注释 3 8" xfId="11581"/>
    <cellStyle name="注释 3 8 2" xfId="11582"/>
    <cellStyle name="注释 3 8 4" xfId="11583"/>
    <cellStyle name="注释 3 9" xfId="11584"/>
    <cellStyle name="注释 3 9 2" xfId="11585"/>
    <cellStyle name="注释 4 10 2" xfId="11586"/>
    <cellStyle name="注释 4 10 3" xfId="11587"/>
    <cellStyle name="注释 4 11 2" xfId="11588"/>
    <cellStyle name="注释 4 11 3" xfId="11589"/>
    <cellStyle name="注释 4 12" xfId="11590"/>
    <cellStyle name="注释 6 3 2" xfId="11591"/>
    <cellStyle name="注释 4 12 2" xfId="11592"/>
    <cellStyle name="注释 4 13" xfId="11593"/>
    <cellStyle name="注释 6 3 3" xfId="11594"/>
    <cellStyle name="注释 4 13 2" xfId="11595"/>
    <cellStyle name="注释 4 13 3" xfId="11596"/>
    <cellStyle name="注释 4 13 4" xfId="11597"/>
    <cellStyle name="注释 4 14" xfId="11598"/>
    <cellStyle name="注释 6 3 4" xfId="11599"/>
    <cellStyle name="注释 4 15" xfId="11600"/>
    <cellStyle name="注释 4 16" xfId="11601"/>
    <cellStyle name="注释 4 2 10 2" xfId="11602"/>
    <cellStyle name="注释 4 2 10 3" xfId="11603"/>
    <cellStyle name="注释 4 2 10 4" xfId="11604"/>
    <cellStyle name="注释 4 2 11" xfId="11605"/>
    <cellStyle name="注释 4 2 12" xfId="11606"/>
    <cellStyle name="注释 4 2 13" xfId="11607"/>
    <cellStyle name="注释 4 2 14" xfId="11608"/>
    <cellStyle name="注释 4 2 2 2" xfId="11609"/>
    <cellStyle name="注释 4 2 2 3" xfId="11610"/>
    <cellStyle name="注释 4 2 3 2" xfId="11611"/>
    <cellStyle name="注释 4 2 3 3" xfId="11612"/>
    <cellStyle name="注释 4 2 3 4" xfId="11613"/>
    <cellStyle name="注释 4 2 4 3" xfId="11614"/>
    <cellStyle name="注释 4 2 4 4" xfId="11615"/>
    <cellStyle name="注释 4 2 5" xfId="11616"/>
    <cellStyle name="注释 4 2 6" xfId="11617"/>
    <cellStyle name="注释 4 2 6 2" xfId="11618"/>
    <cellStyle name="注释 4 2 6 3" xfId="11619"/>
    <cellStyle name="注释 4 2 6 4" xfId="11620"/>
    <cellStyle name="注释 4 2 7 3" xfId="11621"/>
    <cellStyle name="注释 4 2 7 4" xfId="11622"/>
    <cellStyle name="注释 4 5 2" xfId="11623"/>
    <cellStyle name="注释 4 5 4" xfId="11624"/>
    <cellStyle name="注释 4 6 2" xfId="11625"/>
    <cellStyle name="注释 4 6 4" xfId="11626"/>
    <cellStyle name="注释 4 7 2" xfId="11627"/>
    <cellStyle name="注释 6 10 2" xfId="11628"/>
    <cellStyle name="注释 4 8" xfId="11629"/>
    <cellStyle name="注释 6 11" xfId="11630"/>
    <cellStyle name="注释 4 8 2" xfId="11631"/>
    <cellStyle name="注释 6 11 2" xfId="11632"/>
    <cellStyle name="注释 4 8 4" xfId="11633"/>
    <cellStyle name="注释 6 11 4" xfId="11634"/>
    <cellStyle name="注释 4 9 2" xfId="11635"/>
    <cellStyle name="注释 6 12 2" xfId="11636"/>
    <cellStyle name="注释 5 10 2" xfId="11637"/>
    <cellStyle name="注释 5 10 3" xfId="11638"/>
    <cellStyle name="注释 5 11" xfId="11639"/>
    <cellStyle name="注释 5 12" xfId="11640"/>
    <cellStyle name="注释 6 8 2" xfId="11641"/>
    <cellStyle name="注释 5 12 2" xfId="11642"/>
    <cellStyle name="注释 5 12 3" xfId="11643"/>
    <cellStyle name="注释 5 13 2" xfId="11644"/>
    <cellStyle name="注释 5 13 3" xfId="11645"/>
    <cellStyle name="注释 5 14" xfId="11646"/>
    <cellStyle name="注释 6 8 4" xfId="11647"/>
    <cellStyle name="注释 5 16" xfId="11648"/>
    <cellStyle name="注释 5 2 10 3" xfId="11649"/>
    <cellStyle name="注释 5 2 13" xfId="11650"/>
    <cellStyle name="注释 5 2 2" xfId="11651"/>
    <cellStyle name="注释 5 2 2 2" xfId="11652"/>
    <cellStyle name="注释 5 2 2 3" xfId="11653"/>
    <cellStyle name="注释 5 2 3" xfId="11654"/>
    <cellStyle name="注释 5 2 3 3" xfId="11655"/>
    <cellStyle name="注释 5 2 3 4" xfId="11656"/>
    <cellStyle name="注释 5 2 8 4" xfId="11657"/>
    <cellStyle name="注释 5 2 9 2" xfId="11658"/>
    <cellStyle name="注释 5 2 9 3" xfId="11659"/>
    <cellStyle name="注释 5 2 9 4" xfId="11660"/>
    <cellStyle name="注释 5 3 2" xfId="11661"/>
    <cellStyle name="注释 5 3 3" xfId="11662"/>
    <cellStyle name="注释 5 3 4" xfId="11663"/>
    <cellStyle name="注释 5 4 2" xfId="11664"/>
    <cellStyle name="注释 5 5" xfId="11665"/>
    <cellStyle name="注释 5 5 2" xfId="11666"/>
    <cellStyle name="注释 5 5 4" xfId="11667"/>
    <cellStyle name="注释 5 6 2" xfId="11668"/>
    <cellStyle name="注释 5 6 4" xfId="11669"/>
    <cellStyle name="注释 5 8 4" xfId="11670"/>
    <cellStyle name="注释 5 9" xfId="11671"/>
    <cellStyle name="注释 5 9 2" xfId="11672"/>
    <cellStyle name="注释 5 9 4" xfId="11673"/>
    <cellStyle name="注释 6 13" xfId="11674"/>
    <cellStyle name="注释 6 13 2" xfId="11675"/>
    <cellStyle name="注释 6 13 3" xfId="11676"/>
    <cellStyle name="注释 6 14" xfId="11677"/>
    <cellStyle name="注释 6 15" xfId="11678"/>
    <cellStyle name="注释 6 16" xfId="11679"/>
    <cellStyle name="注释 6 2 10 3" xfId="11680"/>
    <cellStyle name="注释 6 2 10 4" xfId="11681"/>
    <cellStyle name="注释 6 2 13" xfId="11682"/>
    <cellStyle name="注释 6 2 14" xfId="11683"/>
    <cellStyle name="注释 6 2 2" xfId="11684"/>
    <cellStyle name="注释 6 2 3" xfId="11685"/>
    <cellStyle name="注释 6 2 4" xfId="11686"/>
    <cellStyle name="注释 6 2 5" xfId="11687"/>
    <cellStyle name="注释 6 2 5 4" xfId="11688"/>
    <cellStyle name="注释 6 2 9 3" xfId="11689"/>
    <cellStyle name="注释 6 2 9 4" xfId="11690"/>
    <cellStyle name="注释 6 4 3" xfId="11691"/>
    <cellStyle name="注释 6 4 4" xfId="11692"/>
    <cellStyle name="注释 6 5" xfId="11693"/>
    <cellStyle name="注释 6 6 2" xfId="11694"/>
    <cellStyle name="注释 6 6 4" xfId="11695"/>
    <cellStyle name="注释 6 7 2" xfId="11696"/>
    <cellStyle name="注释 6 7 4" xfId="11697"/>
    <cellStyle name="注释 6 9" xfId="11698"/>
    <cellStyle name="注释 6 9 2" xfId="11699"/>
    <cellStyle name="注释 6 9 4" xfId="11700"/>
    <cellStyle name="注释 7 11 4" xfId="11701"/>
    <cellStyle name="注释 9 8 4" xfId="11702"/>
    <cellStyle name="注释 7 13 4" xfId="11703"/>
    <cellStyle name="注释 7 2 13" xfId="11704"/>
    <cellStyle name="注释 7 2 14" xfId="11705"/>
    <cellStyle name="注释 7 2 2" xfId="11706"/>
    <cellStyle name="注释 7 2 2 2" xfId="11707"/>
    <cellStyle name="注释 7 2 2 3" xfId="11708"/>
    <cellStyle name="注释 7 2 3" xfId="11709"/>
    <cellStyle name="注释 7 2 4" xfId="11710"/>
    <cellStyle name="注释 7 2 4 3" xfId="11711"/>
    <cellStyle name="注释 7 2 5" xfId="11712"/>
    <cellStyle name="注释 7 2 5 3" xfId="11713"/>
    <cellStyle name="注释 7 2 6" xfId="11714"/>
    <cellStyle name="注释 7 2 6 3" xfId="11715"/>
    <cellStyle name="注释 7 2 7" xfId="11716"/>
    <cellStyle name="注释 7 2 7 4" xfId="11717"/>
    <cellStyle name="注释 7 2 8 3" xfId="11718"/>
    <cellStyle name="注释 7 2 8 4" xfId="11719"/>
    <cellStyle name="注释 7 2 9 3" xfId="11720"/>
    <cellStyle name="注释 7 2 9 4" xfId="11721"/>
    <cellStyle name="注释 7 3 2" xfId="11722"/>
    <cellStyle name="注释 9 12" xfId="11723"/>
    <cellStyle name="注释 7 3 4" xfId="11724"/>
    <cellStyle name="注释 9 14" xfId="11725"/>
    <cellStyle name="注释 7 4 2" xfId="11726"/>
    <cellStyle name="注释 7 4 3" xfId="11727"/>
    <cellStyle name="注释 7 4 4" xfId="11728"/>
    <cellStyle name="注释 7 5" xfId="11729"/>
    <cellStyle name="注释 7 5 2" xfId="11730"/>
    <cellStyle name="注释 7 5 4" xfId="11731"/>
    <cellStyle name="注释 7 6 4" xfId="11732"/>
    <cellStyle name="注释 7 7 2" xfId="11733"/>
    <cellStyle name="注释 7 7 4" xfId="11734"/>
    <cellStyle name="注释 7 8 2" xfId="11735"/>
    <cellStyle name="注释 7 8 4" xfId="11736"/>
    <cellStyle name="注释 7 9" xfId="11737"/>
    <cellStyle name="注释 7 9 2" xfId="11738"/>
    <cellStyle name="注释 8 10 3" xfId="11739"/>
    <cellStyle name="注释 8 10 4" xfId="11740"/>
    <cellStyle name="注释 8 11 4" xfId="11741"/>
    <cellStyle name="注释 8 12 4" xfId="11742"/>
    <cellStyle name="注释 8 13 4" xfId="11743"/>
    <cellStyle name="注释 8 2 10" xfId="11744"/>
    <cellStyle name="注释 8 2 10 2" xfId="11745"/>
    <cellStyle name="注释 8 2 10 4" xfId="11746"/>
    <cellStyle name="注释 8 2 13" xfId="11747"/>
    <cellStyle name="注释 8 2 14" xfId="11748"/>
    <cellStyle name="注释 8 2 2" xfId="11749"/>
    <cellStyle name="注释 8 2 4" xfId="11750"/>
    <cellStyle name="注释 8 2 4 2" xfId="11751"/>
    <cellStyle name="注释 8 2 5" xfId="11752"/>
    <cellStyle name="注释 8 2 5 2" xfId="11753"/>
    <cellStyle name="注释 8 2 6" xfId="11754"/>
    <cellStyle name="注释 8 2 7" xfId="11755"/>
    <cellStyle name="注释 8 2 7 2" xfId="11756"/>
    <cellStyle name="注释 8 2 8" xfId="11757"/>
    <cellStyle name="注释 8 2 9" xfId="11758"/>
    <cellStyle name="注释 8 3 2" xfId="11759"/>
    <cellStyle name="注释 8 3 3" xfId="11760"/>
    <cellStyle name="注释 8 3 4" xfId="11761"/>
    <cellStyle name="注释 8 4 2" xfId="11762"/>
    <cellStyle name="注释 8 4 3" xfId="11763"/>
    <cellStyle name="注释 8 4 4" xfId="11764"/>
    <cellStyle name="注释 8 5" xfId="11765"/>
    <cellStyle name="注释 8 5 2" xfId="11766"/>
    <cellStyle name="注释 8 5 4" xfId="11767"/>
    <cellStyle name="注释 8 6 4" xfId="11768"/>
    <cellStyle name="注释 8 7 2" xfId="11769"/>
    <cellStyle name="注释 8 7 4" xfId="11770"/>
    <cellStyle name="注释 8 8 4" xfId="11771"/>
    <cellStyle name="注释 8 9" xfId="11772"/>
    <cellStyle name="注释 8 9 2" xfId="11773"/>
    <cellStyle name="注释 8 9 4" xfId="11774"/>
    <cellStyle name="注释 9 11" xfId="11775"/>
    <cellStyle name="注释 9 11 2" xfId="11776"/>
    <cellStyle name="注释 9 11 3" xfId="11777"/>
    <cellStyle name="注释 9 12 2" xfId="11778"/>
    <cellStyle name="注释 9 12 3" xfId="11779"/>
    <cellStyle name="注释 9 13 4" xfId="11780"/>
    <cellStyle name="注释 9 15" xfId="11781"/>
    <cellStyle name="注释 9 2 13" xfId="11782"/>
    <cellStyle name="注释 9 2 14" xfId="11783"/>
    <cellStyle name="注释 9 2 2 2" xfId="11784"/>
    <cellStyle name="注释 9 2 2 3" xfId="11785"/>
    <cellStyle name="注释 9 2 2 4" xfId="11786"/>
    <cellStyle name="注释 9 2 3 3" xfId="11787"/>
    <cellStyle name="注释 9 2 3 4" xfId="11788"/>
    <cellStyle name="注释 9 2 4 2" xfId="11789"/>
    <cellStyle name="注释 9 2 4 3" xfId="11790"/>
    <cellStyle name="注释 9 2 4 4" xfId="11791"/>
    <cellStyle name="注释 9 2 5" xfId="11792"/>
    <cellStyle name="注释 9 2 5 2" xfId="11793"/>
    <cellStyle name="注释 9 2 5 4" xfId="11794"/>
    <cellStyle name="注释 9 2 7 4" xfId="11795"/>
    <cellStyle name="注释 9 2 8 4" xfId="11796"/>
    <cellStyle name="注释 9 2 9 4" xfId="11797"/>
    <cellStyle name="注释 9 6 4" xfId="117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3" Type="http://schemas.openxmlformats.org/officeDocument/2006/relationships/styles" Target="styles.xml"/><Relationship Id="rId82" Type="http://schemas.openxmlformats.org/officeDocument/2006/relationships/sharedStrings" Target="sharedStrings.xml"/><Relationship Id="rId81" Type="http://schemas.openxmlformats.org/officeDocument/2006/relationships/theme" Target="theme/theme1.xml"/><Relationship Id="rId80" Type="http://schemas.openxmlformats.org/officeDocument/2006/relationships/externalLink" Target="externalLinks/externalLink71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69.xml"/><Relationship Id="rId77" Type="http://schemas.openxmlformats.org/officeDocument/2006/relationships/externalLink" Target="externalLinks/externalLink68.xml"/><Relationship Id="rId76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66.xml"/><Relationship Id="rId74" Type="http://schemas.openxmlformats.org/officeDocument/2006/relationships/externalLink" Target="externalLinks/externalLink65.xml"/><Relationship Id="rId73" Type="http://schemas.openxmlformats.org/officeDocument/2006/relationships/externalLink" Target="externalLinks/externalLink64.xml"/><Relationship Id="rId72" Type="http://schemas.openxmlformats.org/officeDocument/2006/relationships/externalLink" Target="externalLinks/externalLink63.xml"/><Relationship Id="rId71" Type="http://schemas.openxmlformats.org/officeDocument/2006/relationships/externalLink" Target="externalLinks/externalLink62.xml"/><Relationship Id="rId70" Type="http://schemas.openxmlformats.org/officeDocument/2006/relationships/externalLink" Target="externalLinks/externalLink61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59.xml"/><Relationship Id="rId67" Type="http://schemas.openxmlformats.org/officeDocument/2006/relationships/externalLink" Target="externalLinks/externalLink58.xml"/><Relationship Id="rId66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56.xml"/><Relationship Id="rId64" Type="http://schemas.openxmlformats.org/officeDocument/2006/relationships/externalLink" Target="externalLinks/externalLink55.xml"/><Relationship Id="rId63" Type="http://schemas.openxmlformats.org/officeDocument/2006/relationships/externalLink" Target="externalLinks/externalLink54.xml"/><Relationship Id="rId62" Type="http://schemas.openxmlformats.org/officeDocument/2006/relationships/externalLink" Target="externalLinks/externalLink53.xml"/><Relationship Id="rId61" Type="http://schemas.openxmlformats.org/officeDocument/2006/relationships/externalLink" Target="externalLinks/externalLink52.xml"/><Relationship Id="rId60" Type="http://schemas.openxmlformats.org/officeDocument/2006/relationships/externalLink" Target="externalLinks/externalLink51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49.xml"/><Relationship Id="rId57" Type="http://schemas.openxmlformats.org/officeDocument/2006/relationships/externalLink" Target="externalLinks/externalLink48.xml"/><Relationship Id="rId56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46.xml"/><Relationship Id="rId54" Type="http://schemas.openxmlformats.org/officeDocument/2006/relationships/externalLink" Target="externalLinks/externalLink45.xml"/><Relationship Id="rId53" Type="http://schemas.openxmlformats.org/officeDocument/2006/relationships/externalLink" Target="externalLinks/externalLink44.xml"/><Relationship Id="rId52" Type="http://schemas.openxmlformats.org/officeDocument/2006/relationships/externalLink" Target="externalLinks/externalLink43.xml"/><Relationship Id="rId51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1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38.xml"/><Relationship Id="rId46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36.xml"/><Relationship Id="rId44" Type="http://schemas.openxmlformats.org/officeDocument/2006/relationships/externalLink" Target="externalLinks/externalLink35.xml"/><Relationship Id="rId43" Type="http://schemas.openxmlformats.org/officeDocument/2006/relationships/externalLink" Target="externalLinks/externalLink34.xml"/><Relationship Id="rId42" Type="http://schemas.openxmlformats.org/officeDocument/2006/relationships/externalLink" Target="externalLinks/externalLink33.xml"/><Relationship Id="rId41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28.xml"/><Relationship Id="rId36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26.xml"/><Relationship Id="rId34" Type="http://schemas.openxmlformats.org/officeDocument/2006/relationships/externalLink" Target="externalLinks/externalLink25.xml"/><Relationship Id="rId33" Type="http://schemas.openxmlformats.org/officeDocument/2006/relationships/externalLink" Target="externalLinks/externalLink24.xml"/><Relationship Id="rId32" Type="http://schemas.openxmlformats.org/officeDocument/2006/relationships/externalLink" Target="externalLinks/externalLink23.xml"/><Relationship Id="rId31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2008&#24180;&#24037;&#20316;\&#26607;&#22378;&#39033;&#30446;\2&#24178;&#31649;&#25237;&#36164;&#21644;&#32463;&#27982;&#35780;&#20215;\Szy5\&#38463;&#21345;&#23572;dj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14;&#25991;&#20214;&#22841;%20(4)\&#26032;&#24314;&#25991;&#20214;&#22841;\&#26032;&#24314;&#25991;&#20214;&#22841;\&#25991;\m\&#21556;&#24544;\&#26032;&#24314;&#25991;&#20214;&#22841;\&#39044;&#31639;&#65288;&#20013;&#23425;&#20462;&#25913;&#65289;9.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YS\&#24800;&#24217;&#32447;\&#24800;&#24217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9.10\&#22806;&#21150;&#26032;&#22686;4&#65288;&#39532;&#65289;&#65288;42&#20154;\&#24037;&#20316;&#35777;(42&#20154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My%20Documents\&#39532;&#26032;&#26757;1\9.10\&#22806;&#21150;&#26032;&#22686;4&#65288;&#39532;&#65289;&#65288;42&#20154;\&#24037;&#20316;&#35777;(42&#20154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My%20Documents\&#39532;&#26032;&#26757;1\&#26446;&#24069;\&#26446;&#24069;2&#65288;88&#20154;&#65289;\&#20154;&#31038;&#21381;&#65288;73&#20154;&#65289;\&#24037;&#20316;&#35777;&#65288;66&#20154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9&#26376;4&#26085;\&#23425;&#22799;&#39547;&#20140;&#21150;2&#20154;\&#23425;&#22799;&#39547;&#20140;&#21150;&#24037;&#20316;&#35777;2&#201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My%20Documents\&#39532;&#26032;&#26757;1\9&#26376;4&#26085;\&#23425;&#22799;&#39547;&#20140;&#21150;2&#20154;\&#23425;&#22799;&#39547;&#20140;&#21150;&#24037;&#20316;&#35777;2&#201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8023;&#21407;&#21439;&#22303;&#22320;&#24179;&#25972;&#39044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407;&#21439;&#22303;&#22320;&#24179;&#25972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20399;&#32768;&#26149;\My%20Documents\&#37995;&#36798;&#38209;&#19994;&#27010;&#31639;&#20070;X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&#20399;&#32768;&#26149;\My%20Documents\&#37995;&#36798;&#38209;&#19994;&#27010;&#31639;&#20070;X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9044;&#31639;&#36164;&#26009;\&#27743;&#28304;&#30005;&#31449;&#26426;&#30005;&#26631;&#24213;\&#26426;&#26800;&#21488;&#296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74;&#35745;&#36164;&#26009;\2015&#24180;\&#24179;&#32599;&#21439;&#23815;&#23703;&#38215;&#12289;&#40644;&#28192;&#26725;&#39640;&#25928;&#33410;&#27700;&#24037;&#31243;\&#24037;&#31243;&#27010;&#31639;\POWER%20ASSUMPTION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16&#24180;\3&#26376;-&#36154;&#20848;&#21439;2016-2020&#24180;&#30416;&#30897;&#22320;&#25913;&#33391;&#39033;&#30446;\&#21487;&#30740;\&#35828;&#26126;&#12289;&#20272;&#31639;\&#20272;&#31639;&#34920;&#65288;&#21487;&#3074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4081;&#21033;&#25991;&#26412;&#30424;&#19979;&#20840;&#37096;&#25991;&#20214;\&#34081;&#21033;&#25991;\&#39044;&#31639;\&#30005;&#27668;&#39044;&#31639;\&#30333;&#33448;&#28393;&#30005;&#27668;\&#30333;&#33448;&#28393;&#25193;&#24314;\&#30333;&#33448;&#28393;&#20027;&#21464;&#25193;&#24314;&#24037;&#31243;&#39044;&#31639;\01-&#30333;&#33448;&#28393;1#&#20027;&#21464;110KV&#27010;&#31639;(&#22303;&#24314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20020;&#26102;&#25991;&#20214;\&#38271;&#23665;&#22836;&#20020;&#26102;\&#26032;&#24314;&#25991;&#20214;&#22841;\&#39044;&#31639;&#65288;&#20013;&#23425;&#20462;&#25913;&#65289;9.2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9579;&#24037;2009.12.25\13&#26631;&#39044;&#3163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4037;2009.12.25\13&#26631;&#39044;&#3163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74;&#35745;&#36164;&#26009;\2015&#24180;\&#24179;&#32599;&#21439;&#23815;&#23703;&#38215;&#12289;&#40644;&#28192;&#26725;&#39640;&#25928;&#33410;&#27700;&#24037;&#31243;\&#24037;&#31243;&#27010;&#31639;\11&#26376;10&#26085;&#24037;&#31243;&#26680;&#31639;\Documents%20and%20Settings\Administrator\My%20Documents\&#22303;&#22320;&#24320;&#21457;&#25972;&#29702;\2014.5.10\2014.1.6&#65288;&#26368;&#32456;&#36865;&#23457;&#65289;&#21033;&#36890;&#21306;2013&#24180;&#22303;&#22320;&#25972;&#29702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74;&#35745;&#36164;&#26009;\2015&#24180;\&#24179;&#32599;&#21439;&#23815;&#23703;&#38215;&#12289;&#40644;&#28192;&#26725;&#39640;&#25928;&#33410;&#27700;&#24037;&#31243;\&#24037;&#31243;&#27010;&#31639;\11&#26376;10&#26085;&#24037;&#31243;&#26680;&#31639;\Documents%20and%20Settings\Administrator\My%20Documents\&#22303;&#22320;&#24320;&#21457;&#25972;&#29702;\2014.5.10\Users\Administrator\Desktop\2012.2.15&#22823;&#25112;&#22330;&#39044;&#31639;&#34920;&#26684;(&#21439;&#32423;&#35780;&#23457;&#31295;)%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8023;&#21407;&#22303;&#22320;\&#28023;&#21407;&#21439;&#22303;&#22320;&#24179;&#25972;&#39044;&#3163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237;&#36164;&#23457;&#26680;\&#40644;&#27827;&#39033;&#30446;\2017&#20013;&#23567;&#27827;&#27969;\&#24110;\&#19969;&#24037;\103&#26045;&#24037;&#36153;&#39044;&#31639;&#34920;&#26684;2.2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dministrator\&#26700;&#38754;\&#23567;&#20892;&#27700;&#34917;&#20805;&#39033;&#30446;2012-10-21\&#21556;&#24544;&#24066;\&#21556;&#24544;&#24066;&#23385;&#23478;&#28393;&#20248;&#36136;&#33529;&#26524;&#39640;&#25928;&#33410;&#27700;&#28748;&#28297;&#24037;&#31243;&#24635;&#27010;&#31639;&#34920;2012.10.21&#65288;&#39532;&#29618;&#65289;-&#2668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84&#22242;&#39033;&#30446;&#39044;&#31639;&#35797;&#31639;\&#39033;&#30446;&#24211;\&#39033;&#30446;&#35268;&#21010;&#35774;&#35745;&#19982;&#39044;&#31639;\&#22235;&#24029;&#12289;&#37325;&#24198;&#39033;&#30446;\&#37325;&#24198;&#29863;&#23665;&#39033;&#30446;\412&#25104;&#26524;\&#39044;&#31639;&#34920;2004&#12290;04&#12290;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45;&#21010;&#22788;\2011&#24180;&#39033;&#30446;\&#21516;&#24515;&#35199;&#37096;&#20154;&#39278;&#20272;&#31639;&#26680;2001-6-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5745;&#21010;&#22788;&#39033;&#30446;\2009&#24180;1236&#25307;&#26631;&#65288;&#24352;&#65289;\&#21313;&#19968;&#27893;&#31449;\Documents%20and%20Settings\qq\Local%20Settings\Temporary%20Internet%20Files\Content.IE5\QF0XINAT\&#25991;&#26723;\&#22303;&#22320;&#25972;&#29702;&#39033;&#30446;\&#38738;&#38108;&#23777;&#37045;&#23703;\Documents%20and%20Settings\xianlong\Local%20Settings\Temp\&#21315;&#38451;&#21439;&#21271;&#29255;&#32456;&#39044;&#31639;&#3492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\2009&#24180;&#25991;&#20214;\09&#24180;&#35199;&#22799;&#21306;&#20892;&#21457;\&#35199;&#22799;&#21306;&#20892;&#21457;&#39033;&#30446;&#27010;&#31639;&#34920;.xls(&#23457;&#26597;&#21518;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4CFD6C9\2012&#24180;&#19971;&#33829;&#39044;&#31639;&#21381;&#32423;&#35780;&#23457;&#20462;&#25913;&#65288;0220&#32456;&#29256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74;&#35745;&#36164;&#26009;\2015&#24180;\&#24179;&#32599;&#21439;&#23815;&#23703;&#38215;&#12289;&#40644;&#28192;&#26725;&#39640;&#25928;&#33410;&#27700;&#24037;&#31243;\&#24037;&#31243;&#27010;&#31639;\11&#26376;10&#26085;&#24037;&#31243;&#26680;&#31639;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5&#24180;\10&#26376;-&#36154;&#20848;2016&#24180;&#30416;&#30897;&#22320;&#21450;&#35268;&#21010;\&#36154;&#20848;&#21439;2016&#24180;&#30416;&#30897;&#22320;&#23454;&#26045;&#29255;&#21306;\&#36154;&#20848;&#21439;&#31435;&#23703;&#12289;&#27946;&#24191;&#29255;&#21306;\&#28192;&#36947;&#37096;&#20998;\&#25972;&#29702;&#34920;&#26684;&#65288;mkh&#65289;\&#39044;&#31639;&#34920;&#65288;&#31435;&#23703;&#12289;&#27946;&#24191;&#6528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123\&#26700;&#38754;\&#21307;&#20445;\1\nxbatch\&#22823;&#23398;&#29983;&#21442;&#20445;&#30331;&#35760;&#25253;&#30424;&#27169;&#2649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74;&#35745;&#36164;&#26009;\2015&#24180;\&#24179;&#32599;&#21439;&#23815;&#23703;&#38215;&#12289;&#40644;&#28192;&#26725;&#39640;&#25928;&#33410;&#27700;&#24037;&#31243;\&#24037;&#31243;&#27010;&#31639;\11&#26376;10&#26085;&#24037;&#31243;&#26680;&#31639;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3450;&#39069;&#20869;&#23481;200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18;&#26791;&#23665;&#20892;&#28192;&#30732;&#25252;&#39044;&#3163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237;&#36164;&#23457;&#26680;\&#40644;&#27827;&#39033;&#30446;\2017&#20013;&#23567;&#27827;&#27969;\2011&#24180;\7&#26376;\&#26376;&#29273;&#28246;&#20065;2010&#24180;&#36864;&#32789;&#36824;&#26519;&#22522;&#26412;&#21475;&#31918;&#27700;&#21033;&#24314;&#35774;&#39033;&#30446;\&#39044;&#31639;\&#26376;&#29273;&#28246;&#36864;&#32789;&#36824;&#26519;&#27010;&#3163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037;&#31243;&#27719;&#24635;&#22270;\2008&#24180;&#24037;&#31243;\&#31995;&#32479;\B015S-&#30333;&#33448;&#28393;1#&#20027;&#21464;&#25193;&#24314;&#24037;&#31243;\B015C-A-&#21021;&#35774;\01-&#30333;&#33448;&#28393;1#&#20027;&#21464;110KV&#27010;&#31639;(&#22303;&#24314;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8023;&#21407;&#22303;&#22320;&#25972;&#29702;&#25253;&#20215;&#3492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74;&#35745;&#36164;&#26009;\2015&#24180;\&#24179;&#32599;&#21439;&#39640;&#20161;&#12289;&#39640;&#24196;&#31561;&#20065;&#38215;&#39640;&#25928;&#33410;&#27700;&#28748;&#28297;&#24037;&#31243;\&#26368;&#32456;&#29256;&#39044;&#31639;\du464049\&#20010;&#20154;\&#22806;&#25509;&#35774;&#35745;\&#27704;&#23425;&#21439;\&#23500;&#23425;\&#23454;&#26045;&#26041;&#26696;2015.4.8\&#23425;&#22799;&#39547;&#20140;&#21150;&#24037;&#20316;&#35777;2&#2015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\TENCENT\QQ\Users\529415398\FileRecv\d\&#25105;&#30340;&#25991;&#26723;\&#29983;&#24577;&#31227;&#27665;\&#22826;&#38451;&#26753;\&#22826;&#38451;&#26753;&#31227;&#27665;&#20108;&#26399;\&#26032;&#24314;&#25991;&#20214;&#22841;\&#22303;&#22320;&#25972;&#29702;\&#38271;&#23665;&#22836;&#22303;&#22320;&#25972;&#29702;2.23\&#39044;&#31639;\&#26032;&#24314;&#25991;&#20214;&#22841;\&#39044;&#31639;&#65288;&#20013;&#23425;&#20462;&#25913;&#65289;9.2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22;&#34892;&#39033;&#30446;&#39044;&#31639;&#21450;&#24037;&#31243;&#37327;411\&#20122;&#34892;&#39044;&#31639;&#34920;3.10\Documents%20and%20Settings\LXP\Local%20Settings\Temporary%20Internet%20Files\Content.IE5\UP70P0ZU\&#38738;&#39044;&#3163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407;&#22303;&#22320;&#25972;&#29702;&#25253;&#20215;&#3492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0\&#32418;&#23546;&#22561;&#28023;&#23376;&#22616;&#33889;&#33796;&#28404;&#28748;\1\2008\&#27969;&#22495;&#32508;&#21512;&#35268;&#21010;\&#25237;&#36164;&#20272;&#31639;\&#28165;&#27700;&#27827;&#27969;&#22495;\&#22266;&#21407;&#19996;&#37096;&#39278;&#27700;(284&#21495;&#25991;&#26631;&#20934;&#65289;%20&#27010;&#31639;(&#21306;&#20869;&#20462;&#25913;&#32456;&#32467;&#29256;-&#23457;-&#27491;&#24335;-&#22303;&#65289;2008(1).2.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My%20Documents\&#39532;&#26032;&#26757;1\Documents%20and%20Settings\lenovo\&#26700;&#38754;\&#21103;&#26412;&#36710;&#36742;&#35777;&#20214;&#30003;&#39046;&#34920;(&#19978;&#28023;&#25152;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\&#32418;&#23546;&#22561;&#28023;&#23376;&#22616;&#33889;&#33796;&#28404;&#28748;\1\2008\&#27969;&#22495;&#32508;&#21512;&#35268;&#21010;\&#25237;&#36164;&#20272;&#31639;\&#28165;&#27700;&#27827;&#27969;&#22495;\&#22266;&#21407;&#19996;&#37096;&#39278;&#27700;(284&#21495;&#25991;&#26631;&#20934;&#65289;%20&#27010;&#31639;(&#21306;&#20869;&#20462;&#25913;&#32456;&#32467;&#29256;-&#23457;-&#27491;&#24335;-&#22303;&#65289;2008(1).2.2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7;&#28165;\&#25237;&#36164;&#23457;&#26680;\&#20154;&#39278;\2020\&#27741;&#31637;&#27807;&#39044;&#31639;2104.8.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74;&#35745;&#36164;&#26009;\2015&#24180;\&#24179;&#32599;&#21439;&#39640;&#20161;&#12289;&#39640;&#24196;&#31561;&#20065;&#38215;&#39640;&#25928;&#33410;&#27700;&#28748;&#28297;&#24037;&#31243;\&#26368;&#32456;&#29256;&#39044;&#31639;\du464049\&#20010;&#20154;\&#22806;&#25509;&#35774;&#35745;\&#27704;&#23425;&#21439;\&#23500;&#23425;\&#23454;&#26045;&#26041;&#26696;2015.4.8\Book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Szy5\&#38463;&#21345;&#23572;dj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数据字典"/>
      <sheetName val="eqpmad2"/>
      <sheetName val="表5-2工程监理费南"/>
      <sheetName val="Main"/>
      <sheetName val="附表2材料价格表"/>
      <sheetName val="附表3机械台班"/>
      <sheetName val="附表5直接工程费单价表"/>
      <sheetName val="表3工程施工费表"/>
      <sheetName val="附表2"/>
      <sheetName val="附表4单价"/>
      <sheetName val="附表4工程费单价表"/>
      <sheetName val="附表2 材料价格表"/>
      <sheetName val="Open"/>
      <sheetName val="附表4直接工程费单价表"/>
      <sheetName val="附表2材料价格计算表"/>
      <sheetName val="表3工程施工费用"/>
      <sheetName val="#REF"/>
      <sheetName val="附表 3台班单价"/>
      <sheetName val="附表 2－1 材料价格"/>
      <sheetName val="附表 1 人工单价"/>
      <sheetName val="表2总预算"/>
      <sheetName val="表4设备购置费"/>
      <sheetName val="前期"/>
      <sheetName val="业主"/>
      <sheetName val="直接工程费"/>
      <sheetName val="Toolbox"/>
      <sheetName val="表1"/>
      <sheetName val="Financ. 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单位估价"/>
      <sheetName val="#REF!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5"/>
      <sheetName val="定额"/>
      <sheetName val="二级代码"/>
      <sheetName val="直接工程费"/>
      <sheetName val="eqpmad2"/>
      <sheetName val="附表4直接工程费单价表"/>
      <sheetName val="附表2材料价格计算表"/>
      <sheetName val="表3工程施工费用"/>
      <sheetName val="数据字典"/>
      <sheetName val="机械汇总"/>
      <sheetName val="材价汇"/>
      <sheetName val="表2预算汇总表"/>
      <sheetName val="表3-1直接费预算表达式1"/>
      <sheetName val="表3-8"/>
      <sheetName val="材料表"/>
      <sheetName val="附表2 材料价格表"/>
      <sheetName val="#REF"/>
      <sheetName val="附表2"/>
      <sheetName val="附表4单价"/>
      <sheetName val="Financ. Overview"/>
      <sheetName val="Toolbox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工程费单价表"/>
      <sheetName val="G.1R-Shou COP Gf"/>
      <sheetName val="新定额单价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取费"/>
      <sheetName val="附表2"/>
      <sheetName val="附表2 材料价格表"/>
      <sheetName val="附表4直接工程费单价表"/>
      <sheetName val="Main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5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补充定额子目计算表"/>
      <sheetName val="附表7主要材料用量汇总表"/>
      <sheetName val="附8工程量表"/>
      <sheetName val="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数据字典"/>
      <sheetName val="Main"/>
      <sheetName val="附表4直接工程费单价表"/>
      <sheetName val="附表2材料价格计算表"/>
      <sheetName val="表3工程施工费用"/>
      <sheetName val="单位估价"/>
      <sheetName val="设备"/>
      <sheetName val="DE"/>
      <sheetName val="表3工程施工费表"/>
      <sheetName val="POWER ASSUMPTIONS"/>
      <sheetName val="表5-2工程监理费南"/>
      <sheetName val="#REF"/>
      <sheetName val="Sheet2"/>
      <sheetName val="定额"/>
      <sheetName val="表6不可预见费南 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5"/>
      <sheetName val="附表4砼、沙浆费计算表"/>
      <sheetName val="材料调差"/>
      <sheetName val="人工单价"/>
      <sheetName val="Financ. Overview"/>
      <sheetName val="Toolbox"/>
      <sheetName val="二级代码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费用总表"/>
      <sheetName val="新汇总表"/>
      <sheetName val="定额"/>
      <sheetName val="其他费"/>
      <sheetName val="材料表"/>
      <sheetName val="运输"/>
      <sheetName val="设计费"/>
      <sheetName val="勘测费"/>
      <sheetName val="编制说明"/>
      <sheetName val="基础挖方"/>
      <sheetName val="金具计算"/>
      <sheetName val="Open"/>
      <sheetName val="数据字典"/>
      <sheetName val="附表4直接工程费单价表"/>
      <sheetName val="附表2材料价格计算表"/>
      <sheetName val="表3工程施工费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费用总表"/>
      <sheetName val="新汇总表"/>
      <sheetName val="定额"/>
      <sheetName val="其他费"/>
      <sheetName val="材料表"/>
      <sheetName val="运输"/>
      <sheetName val="设计费"/>
      <sheetName val="勘测费"/>
      <sheetName val="编制说明"/>
      <sheetName val="基础挖方"/>
      <sheetName val="金具计算"/>
      <sheetName val="数据字典"/>
      <sheetName val="附表4直接工程费单价表"/>
      <sheetName val="附表2材料价格计算表"/>
      <sheetName val="表3工程施工费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"/>
      <sheetName val="base"/>
      <sheetName val="js"/>
      <sheetName val="js-市价"/>
      <sheetName val="dai hao"/>
      <sheetName val="附表4直接工程费单价表"/>
      <sheetName val="附表2材料价格计算表"/>
      <sheetName val="表3工程施工费用"/>
      <sheetName val="定额"/>
      <sheetName val="材料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数据字典"/>
      <sheetName val="定额"/>
      <sheetName val="材料表"/>
      <sheetName val="二级代码"/>
      <sheetName val="Open"/>
      <sheetName val="直接工程费"/>
      <sheetName val="附表4工程费单价表"/>
      <sheetName val="附表2 材料价格表"/>
      <sheetName val="材料费"/>
      <sheetName val="附表2"/>
      <sheetName val="附表4单价"/>
      <sheetName val="单价表"/>
      <sheetName val="附表3机械"/>
      <sheetName val="附表2材料"/>
      <sheetName val="附表1人工"/>
      <sheetName val="附表6砼配"/>
      <sheetName val="附表4直接工程费单价表"/>
      <sheetName val="附表2材料价格计算表"/>
      <sheetName val="表3工程施工费用"/>
      <sheetName val="机械汇总"/>
      <sheetName val="材价汇"/>
      <sheetName val="表2预算汇总表"/>
      <sheetName val="表3-1直接费预算表达式1"/>
      <sheetName val="汇总"/>
      <sheetName val="表3-8"/>
      <sheetName val="配合比"/>
      <sheetName val="材料预算价"/>
      <sheetName val="台班单价"/>
      <sheetName val="附表2人工预算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设备"/>
      <sheetName val="POWER ASSUMPTIONS"/>
      <sheetName val="G.1R-Shou COP Gf"/>
      <sheetName val="5"/>
      <sheetName val="机械定额"/>
      <sheetName val="Main"/>
      <sheetName val="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附表4直接工程费单价表"/>
      <sheetName val="附表2材料价格计算表"/>
      <sheetName val="表3工程施工费用"/>
      <sheetName val="Toolbox"/>
      <sheetName val="数据字典"/>
      <sheetName val="定额"/>
      <sheetName val="材料表"/>
      <sheetName val="前期"/>
      <sheetName val="业主"/>
      <sheetName val="DE"/>
      <sheetName val="附表4工程费单价表"/>
      <sheetName val="附表2 材料价格表"/>
      <sheetName val="#REF"/>
      <sheetName val="二级代码"/>
      <sheetName val="单价表"/>
      <sheetName val="附表2"/>
      <sheetName val="附表4单价"/>
      <sheetName val="材料调差"/>
      <sheetName val="人工单价"/>
      <sheetName val="材料费"/>
      <sheetName val="附表3机械台班计算表"/>
      <sheetName val="附表7砂浆配比表"/>
      <sheetName val="附表6砼配比表"/>
      <sheetName val="Open"/>
      <sheetName val="设备"/>
      <sheetName val="投资和任务情况表"/>
      <sheetName val="砼、砂浆半成品预算表"/>
      <sheetName val="表5-2工程监理费南"/>
      <sheetName val="Financ. Overview"/>
      <sheetName val="SW-TEO"/>
      <sheetName val="附表4砼、沙浆费计算表"/>
      <sheetName val="5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定额"/>
      <sheetName val="材料表"/>
      <sheetName val="D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POWER ASSUMPTIONS"/>
      <sheetName val="附表4直接工程费单价表"/>
      <sheetName val="附表2材料价格计算表"/>
      <sheetName val="表3工程施工费用"/>
      <sheetName val="G.1R-Shou COP Gf"/>
      <sheetName val="砼、砂浆半成品预算表"/>
      <sheetName val="数据字典"/>
      <sheetName val="机械汇总"/>
      <sheetName val="材价汇"/>
      <sheetName val="表2预算汇总表"/>
      <sheetName val="表3-1直接费预算表达式1"/>
      <sheetName val="汇总"/>
      <sheetName val="表3-8"/>
      <sheetName val="材料费"/>
      <sheetName val="附表2人工预算单价"/>
      <sheetName val="直接工程费"/>
      <sheetName val="单价表"/>
      <sheetName val="表5-2监理费"/>
      <sheetName val="附表1人工单价表"/>
      <sheetName val="表5-3竣工"/>
      <sheetName val="表5-1前期工作费"/>
      <sheetName val="表5-5业主"/>
      <sheetName val="附表3机械台班计算表"/>
      <sheetName val="附表7砂浆配比表"/>
      <sheetName val="附表6砼配比表"/>
      <sheetName val="渠道断面设计"/>
      <sheetName val="表5-2工程监理费南"/>
      <sheetName val="人工工资"/>
      <sheetName val="#REF"/>
      <sheetName val="附表4砼、沙浆费计算表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机电及设备"/>
      <sheetName val="特性表"/>
      <sheetName val="估算总表"/>
      <sheetName val="总表"/>
      <sheetName val="估算表-干沟、支干沟"/>
      <sheetName val="估算表 -支沟治理"/>
      <sheetName val="估算表-田间排水工程"/>
      <sheetName val="估算表-征地工程"/>
      <sheetName val="概算表（立岗片区）"/>
      <sheetName val="概算表 (洪广片区)"/>
      <sheetName val="概算表（习岗片区）"/>
      <sheetName val="单价汇总"/>
      <sheetName val="单价分析表"/>
      <sheetName val="基础参数值"/>
      <sheetName val="人工工资"/>
      <sheetName val="材料预算价"/>
      <sheetName val="附表3次要材料"/>
      <sheetName val="配合比"/>
      <sheetName val="机械汇总 "/>
      <sheetName val="设计费"/>
      <sheetName val="监理费 "/>
      <sheetName val="建管 咨询 招标"/>
      <sheetName val="G.1R-Shou COP Gf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定额"/>
      <sheetName val="材料表"/>
      <sheetName val="砼、砂浆半成品预算表"/>
      <sheetName val="附表2"/>
      <sheetName val="附表4单价"/>
      <sheetName val="二级代码"/>
      <sheetName val="数据字典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直接工程费单价表"/>
      <sheetName val="附表2材料价格计算表"/>
      <sheetName val="表3工程施工费用"/>
      <sheetName val="5"/>
      <sheetName val="SW-TEO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POWER ASSUMPTIONS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机械汇总"/>
      <sheetName val="材价汇"/>
      <sheetName val="表2预算汇总表"/>
      <sheetName val="表3-1直接费预算表达式1"/>
      <sheetName val="汇总"/>
      <sheetName val="表3-8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Open"/>
      <sheetName val="Toolbox"/>
      <sheetName val="材料调差"/>
      <sheetName val="前期"/>
      <sheetName val="人工单价"/>
      <sheetName val="业主"/>
      <sheetName val="表5-2监理费"/>
      <sheetName val="附表1人工单价表"/>
      <sheetName val="表5-3竣工"/>
      <sheetName val="附表4砼、沙浆费计算表"/>
      <sheetName val="#REF!"/>
      <sheetName val="#REF"/>
      <sheetName val="单位估价"/>
      <sheetName val="新定额单价"/>
      <sheetName val="POWER ASSUMPTIONS"/>
      <sheetName val="附表4直接工程费单价表"/>
      <sheetName val="附表2材料价格计算表"/>
      <sheetName val="表3工程施工费用"/>
      <sheetName val="数据字典"/>
      <sheetName val="表1"/>
      <sheetName val="Financ. Overview"/>
      <sheetName val="配合比"/>
      <sheetName val="材料预算价"/>
      <sheetName val="台班单价"/>
      <sheetName val="估算表-干沟、支干沟"/>
      <sheetName val="估算表 -支沟治理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工程分项投资"/>
      <sheetName val="Sheet1"/>
      <sheetName val="附表6主要材料用量汇总表"/>
      <sheetName val="附7工程量表"/>
      <sheetName val="定额"/>
      <sheetName val="Toolbox"/>
      <sheetName val="#REF"/>
      <sheetName val="附表4工程费单价表"/>
      <sheetName val="附表2 材料价格表"/>
    </sheetNames>
    <definedNames>
      <definedName name="宝丰" refersTo="=#NAME?"/>
      <definedName name="二号公墓沟" refersTo="=#NAME?"/>
      <definedName name="蓄水池" refersTo="=#NAME?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表6不可预见"/>
      <sheetName val="表3工程施工费表"/>
      <sheetName val="估算表-干沟、支干沟"/>
      <sheetName val="估算表 -支沟治理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分年"/>
      <sheetName val="总预算表2"/>
      <sheetName val="施工费总表3"/>
      <sheetName val="设备分总表4"/>
      <sheetName val="其他费用总表5"/>
      <sheetName val="总5-1、5-5"/>
      <sheetName val="不可预见费总表6"/>
      <sheetName val="分月总表7"/>
      <sheetName val="分年度预算表1片区1"/>
      <sheetName val="预算表2片区1"/>
      <sheetName val="施工费表3片区1"/>
      <sheetName val="直接费3-1片区1"/>
      <sheetName val="直接工程费3-1-1片区1"/>
      <sheetName val="间接费3-2片区1"/>
      <sheetName val="设备费4片区1"/>
      <sheetName val="其他费用5片区1"/>
      <sheetName val="5-1、5-5片区1"/>
      <sheetName val="不可预见费6片区1"/>
      <sheetName val="分月预算表7片区1"/>
      <sheetName val="分年度预算表1片区2"/>
      <sheetName val="预算表2片区2"/>
      <sheetName val="施工费表3片区2"/>
      <sheetName val="直接费3-1片区2"/>
      <sheetName val="直接工程费3-1-1片区2"/>
      <sheetName val="间接费3-2片区2"/>
      <sheetName val="设备费4片区2"/>
      <sheetName val="其他费用5片区1 (2)"/>
      <sheetName val="5-1、5-5片区2"/>
      <sheetName val="不可预见费6片区2"/>
      <sheetName val="分月预算表7片区2"/>
      <sheetName val="人工预算"/>
      <sheetName val="主材价格"/>
      <sheetName val="主材运杂费"/>
      <sheetName val="次要材料"/>
      <sheetName val="砼单价"/>
      <sheetName val="风水电"/>
      <sheetName val="机械台班"/>
      <sheetName val="直接工程费"/>
      <sheetName val="工程量统计"/>
      <sheetName val="排水沟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"/>
      <sheetName val="表2预算总表 "/>
      <sheetName val="13标施工费改"/>
      <sheetName val="表7分月用款计划 "/>
      <sheetName val="表4设备费 "/>
      <sheetName val="表5其他费用"/>
      <sheetName val="表5-1前期工作费"/>
      <sheetName val="表5-2工程监理费"/>
      <sheetName val="表5-3竣工验收费 "/>
      <sheetName val="表5-4业主管理费 "/>
      <sheetName val="表6不可预见费 "/>
      <sheetName val="附表1 人工单价表"/>
      <sheetName val="附表2 材料价格表"/>
      <sheetName val="附表2-1主要材料价格计算表"/>
      <sheetName val="附表2-2风、水、电计算表"/>
      <sheetName val="附表3机械台班使用费"/>
      <sheetName val="附表3-1补充机械定额"/>
      <sheetName val="附表4工程费单价表"/>
      <sheetName val="附表5主要材料汇总表"/>
      <sheetName val="附表6砼、沙浆费计算表"/>
      <sheetName val="工程量"/>
      <sheetName val="直接工程费"/>
      <sheetName val="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"/>
      <sheetName val="表2预算总表 "/>
      <sheetName val="13标施工费改"/>
      <sheetName val="表7分月用款计划 "/>
      <sheetName val="表4设备费 "/>
      <sheetName val="表5其他费用"/>
      <sheetName val="表5-1前期工作费"/>
      <sheetName val="表5-2工程监理费"/>
      <sheetName val="表5-3竣工验收费 "/>
      <sheetName val="表5-4业主管理费 "/>
      <sheetName val="表6不可预见费 "/>
      <sheetName val="附表1 人工单价表"/>
      <sheetName val="附表2 材料价格表"/>
      <sheetName val="附表2-1主要材料价格计算表"/>
      <sheetName val="附表2-2风、水、电计算表"/>
      <sheetName val="附表3机械台班使用费"/>
      <sheetName val="附表3-1补充机械定额"/>
      <sheetName val="附表4工程费单价表"/>
      <sheetName val="附表5主要材料汇总表"/>
      <sheetName val="附表6砼、沙浆费计算表"/>
      <sheetName val="工程量"/>
      <sheetName val="直接工程费"/>
      <sheetName val="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附表4工程费单价表"/>
      <sheetName val="附表2 材料价格表"/>
      <sheetName val="表6不可预见"/>
      <sheetName val="表3工程施工费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  <sheetName val="eqpmad2"/>
    </sheetNames>
    <sheetDataSet>
      <sheetData sheetId="0"/>
      <sheetData sheetId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#REF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工程单价"/>
      <sheetName val="材价汇"/>
      <sheetName val="主材价表"/>
      <sheetName val="砼配比"/>
      <sheetName val="机械"/>
      <sheetName val="机械汇总"/>
      <sheetName val="人工单价"/>
      <sheetName val="报价汇总表"/>
      <sheetName val="分项工程量报价表"/>
      <sheetName val="机总"/>
      <sheetName val="主要材料用量表"/>
      <sheetName val="主要材料预算表"/>
      <sheetName val="单价汇总表"/>
      <sheetName val="附表3机械台班计算表"/>
      <sheetName val="表3-1直接费预算表达式1"/>
      <sheetName val="表3-6"/>
      <sheetName val="表2预算汇总表"/>
      <sheetName val="附表4直接工程费单价表"/>
      <sheetName val="单位工程量"/>
      <sheetName val="表3-3"/>
      <sheetName val="表3-2"/>
      <sheetName val="附表2-1主要材料价格计算表"/>
      <sheetName val="表3-5"/>
      <sheetName val="表3工程施工费用"/>
      <sheetName val="表1项目总预算及分年度预算表"/>
      <sheetName val="表3-1-1直接工程费预算表"/>
      <sheetName val="表3-7"/>
      <sheetName val="附表2材料价格计算表"/>
      <sheetName val="表3工程施工费预算表"/>
      <sheetName val="表3-4"/>
      <sheetName val="附表6砼配比表"/>
      <sheetName val="表3-1"/>
      <sheetName val="表3-8"/>
      <sheetName val="表3-9"/>
      <sheetName val="表3-10"/>
      <sheetName val="表4设备购置费"/>
      <sheetName val="表3-2间接费预算表"/>
      <sheetName val="附表3机械"/>
      <sheetName val="附表2材料"/>
      <sheetName val="附表1人工"/>
      <sheetName val="附表6砼配"/>
      <sheetName val="直接工程费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用"/>
      <sheetName val="表4设备购置费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5"/>
      <sheetName val="表3工程施工费表"/>
      <sheetName val="附表4工程费单价表"/>
      <sheetName val="#REF"/>
      <sheetName val="附表2 材料价格表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（核）"/>
      <sheetName val="概算表（核）"/>
      <sheetName val="机电设备(核)"/>
      <sheetName val="PVC管材价格"/>
      <sheetName val="吴忠监测采集系统"/>
      <sheetName val="单价汇总表"/>
      <sheetName val="材料预算价(核)"/>
      <sheetName val="配合比"/>
      <sheetName val="台时"/>
      <sheetName val="新定额单价"/>
      <sheetName val="技术咨询费"/>
      <sheetName val="取费参照表"/>
      <sheetName val="取费参照表 (简)"/>
      <sheetName val="项目划分示例"/>
      <sheetName val="取费标准"/>
      <sheetName val="基础材料表"/>
      <sheetName val="附表3机械台班计算表"/>
      <sheetName val="附表2材料价格计算表"/>
      <sheetName val="附表1人工单价计算表"/>
      <sheetName val="附表7砂浆配比表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及分年度预算表"/>
      <sheetName val="总预算"/>
      <sheetName val="工程施工费"/>
      <sheetName val="直接费"/>
      <sheetName val="其他直接费"/>
      <sheetName val="现场经费"/>
      <sheetName val="间接费"/>
      <sheetName val="设备购置"/>
      <sheetName val="前期"/>
      <sheetName val="竣工"/>
      <sheetName val="业主"/>
      <sheetName val="拆迁补偿费"/>
      <sheetName val="不可预见"/>
      <sheetName val="项目季度分月用款计划表"/>
      <sheetName val="材料价格表"/>
      <sheetName val="砼、沙浆费计算表"/>
      <sheetName val="机械台班"/>
      <sheetName val="单价表1"/>
      <sheetName val="工程量表"/>
      <sheetName val="人工单价"/>
      <sheetName val="单价表"/>
      <sheetName val="材料费"/>
      <sheetName val="数据字典"/>
      <sheetName val="新定额单价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PVC管材价"/>
      <sheetName val="台时"/>
      <sheetName val="配合比"/>
      <sheetName val="材料分析"/>
      <sheetName val="基础材料表"/>
      <sheetName val="材料预算价"/>
      <sheetName val="工程量汇总表"/>
      <sheetName val="自筹"/>
      <sheetName val="总估算"/>
      <sheetName val="机电"/>
      <sheetName val="估算"/>
      <sheetName val="单座"/>
      <sheetName val="临时"/>
      <sheetName val="占地"/>
      <sheetName val="监理费用"/>
      <sheetName val="独立费用"/>
      <sheetName val="设计费"/>
      <sheetName val="单价汇总表"/>
      <sheetName val="新定额单价"/>
      <sheetName val="技术咨询费"/>
      <sheetName val="附表3机械"/>
      <sheetName val="附表2材料"/>
      <sheetName val="附表1人工"/>
      <sheetName val="附表6砼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"/>
      <sheetName val="材料费"/>
      <sheetName val="施工机械额"/>
      <sheetName val="其他直接费"/>
      <sheetName val="间接费"/>
      <sheetName val="设备购置"/>
      <sheetName val="前期"/>
      <sheetName val="竣工"/>
      <sheetName val="不可预见费"/>
      <sheetName val="业主"/>
      <sheetName val="季度分月用款表"/>
      <sheetName val="材料调差"/>
      <sheetName val="单位估价"/>
      <sheetName val="人工单价"/>
      <sheetName val="机械调差"/>
      <sheetName val="费率计算"/>
      <sheetName val="Sheet1"/>
      <sheetName val="安装工程调差"/>
      <sheetName val="附表3机械台班计算表"/>
      <sheetName val="附表7砂浆配比表"/>
      <sheetName val="附表6砼配比表"/>
      <sheetName val="附表3机械"/>
      <sheetName val="机械汇总"/>
      <sheetName val="材价汇"/>
      <sheetName val="表2预算汇总表"/>
      <sheetName val="附表2材料"/>
      <sheetName val="表3-1直接费预算表达式1"/>
      <sheetName val="附表1人工"/>
      <sheetName val="表3-8"/>
      <sheetName val="附表6砼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投资表"/>
      <sheetName val="工程概算"/>
      <sheetName val="米造价"/>
      <sheetName val="材料表"/>
      <sheetName val="灌水率"/>
      <sheetName val="总表"/>
      <sheetName val="沟道"/>
      <sheetName val="泵站"/>
      <sheetName val="农沟"/>
      <sheetName val="单价表"/>
      <sheetName val="配合比"/>
      <sheetName val="台班费"/>
      <sheetName val="台班汇总"/>
      <sheetName val="工资"/>
      <sheetName val="单价分析表"/>
      <sheetName val="渠道汇总"/>
      <sheetName val="北支渠"/>
      <sheetName val="迎丰渠"/>
      <sheetName val="民生渠"/>
      <sheetName val="8队1斗"/>
      <sheetName val="8队3斗"/>
      <sheetName val="同庄2队"/>
      <sheetName val="7队1斗"/>
      <sheetName val="3闸9队1斗"/>
      <sheetName val="3闸9队2斗"/>
      <sheetName val="5队1斗"/>
      <sheetName val="3队斗"/>
      <sheetName val="4队2斗"/>
      <sheetName val="砌护量"/>
      <sheetName val="渠道"/>
      <sheetName val="材料费"/>
      <sheetName val="5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台班计算表"/>
      <sheetName val="附表7砂浆配比表"/>
      <sheetName val="附表6砼配比表"/>
      <sheetName val="单价表"/>
      <sheetName val="新定额单价"/>
      <sheetName val="附表2材料价格计算表"/>
      <sheetName val="附表1人工单价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材料调差"/>
      <sheetName val="人工单价"/>
      <sheetName val="新定额单价"/>
      <sheetName val="附表3机械台班计算表"/>
      <sheetName val="附表7砂浆配比表"/>
      <sheetName val="附表6砼配比表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附表2 材料价格表"/>
      <sheetName val="附表4直接工程费单价表"/>
      <sheetName val="附表2材料价格计算表"/>
      <sheetName val="表3工程施工费用"/>
      <sheetName val="eqpmad2"/>
      <sheetName val="机械汇总"/>
      <sheetName val="材价汇"/>
      <sheetName val="表2预算汇总表"/>
      <sheetName val="表3-1直接费预算表达式1"/>
      <sheetName val="汇总"/>
      <sheetName val="表3-8"/>
      <sheetName val="定额"/>
      <sheetName val="SW-TEO"/>
      <sheetName val="数据字典"/>
      <sheetName val="5"/>
      <sheetName val="#REF"/>
      <sheetName val="附表2"/>
      <sheetName val="附表4单价"/>
      <sheetName val="附表4工程费单价表"/>
      <sheetName val="新定额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表5-2监理费"/>
      <sheetName val="附表1人工单价表"/>
      <sheetName val="表5-3竣工"/>
      <sheetName val="表5-1前期工作费"/>
      <sheetName val="表5-5业主"/>
      <sheetName val="新定额单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机电及设备"/>
      <sheetName val="总表"/>
      <sheetName val="概算表（立岗片区）"/>
      <sheetName val="概算表 (洪广片区)"/>
      <sheetName val="单价汇总"/>
      <sheetName val="单价分析表"/>
      <sheetName val="基础参数值"/>
      <sheetName val="人工工资"/>
      <sheetName val="材料预算价"/>
      <sheetName val="附表3次要材料"/>
      <sheetName val="配合比"/>
      <sheetName val="机械汇总 "/>
      <sheetName val="设计费"/>
      <sheetName val="监理费 "/>
      <sheetName val="建管 咨询 招标"/>
      <sheetName val="单位估价"/>
      <sheetName val="材料费"/>
      <sheetName val="附表3机械台班计算表"/>
      <sheetName val="材料调差"/>
      <sheetName val="人工单价"/>
      <sheetName val="附表7砂浆配比表"/>
      <sheetName val="附表6砼配比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台时"/>
      <sheetName val="配合比"/>
      <sheetName val="工程量汇总表7"/>
      <sheetName val="材料分析"/>
      <sheetName val="材料预算价"/>
      <sheetName val="基础材料表"/>
      <sheetName val="总估算"/>
      <sheetName val="暖泉渠"/>
      <sheetName val="唐徕渠"/>
      <sheetName val="独立费用"/>
      <sheetName val="机电"/>
      <sheetName val="监理费用"/>
      <sheetName val="设计费"/>
      <sheetName val="单价汇总表"/>
      <sheetName val="单价分析表"/>
      <sheetName val="人工工资"/>
      <sheetName val="基础参数值"/>
      <sheetName val="附表1人工单价表"/>
      <sheetName val="表5-3竣工"/>
      <sheetName val="材料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定额"/>
      <sheetName val="单价分析表"/>
      <sheetName val="人工工资"/>
      <sheetName val="基础参数值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大学生信息"/>
      <sheetName val="填报说明"/>
      <sheetName val="二级代码"/>
      <sheetName val="单位估价"/>
      <sheetName val="机械汇总"/>
      <sheetName val="材价汇"/>
      <sheetName val="表2预算汇总表"/>
      <sheetName val="汇总"/>
      <sheetName val="表3-1直接费预算表达式1"/>
      <sheetName val="表3-8"/>
      <sheetName val="新定额单价"/>
      <sheetName val="国民经济效益费用流量表（全部投资）"/>
      <sheetName val="材料调差"/>
      <sheetName val="表5-2监理费"/>
      <sheetName val="附表1人工单价表"/>
      <sheetName val="表5-3竣工"/>
      <sheetName val="表5-1前期工作费"/>
      <sheetName val="人工单价"/>
      <sheetName val="表5-5业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台时"/>
      <sheetName val="配合比"/>
      <sheetName val="工程量汇总表7"/>
      <sheetName val="材料分析"/>
      <sheetName val="材料预算价"/>
      <sheetName val="基础材料表"/>
      <sheetName val="总估算"/>
      <sheetName val="暖泉渠"/>
      <sheetName val="唐徕渠"/>
      <sheetName val="独立费用"/>
      <sheetName val="机电"/>
      <sheetName val="监理费用"/>
      <sheetName val="设计费"/>
      <sheetName val="单价汇总表"/>
      <sheetName val="新定额单价"/>
      <sheetName val="附表1人工单价表"/>
      <sheetName val="表5-3竣工"/>
      <sheetName val="表5-2监理费"/>
      <sheetName val="表5-1前期工作费"/>
      <sheetName val="表5-5业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条目"/>
      <sheetName val="定额"/>
      <sheetName val="项目"/>
      <sheetName val="机械定额"/>
      <sheetName val="材料项目对比"/>
      <sheetName val="机械项目对比"/>
      <sheetName val="模块1"/>
      <sheetName val="附表2人工预算单价"/>
      <sheetName val="二级代码"/>
      <sheetName val="单位估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单价分析表"/>
      <sheetName val="人工工资"/>
      <sheetName val="附表1人工单价表"/>
      <sheetName val="基础参数值"/>
      <sheetName val="表5-3竣工"/>
      <sheetName val="新定额单价"/>
      <sheetName val="单位估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概算总表"/>
      <sheetName val="Sheet3"/>
      <sheetName val="总表"/>
      <sheetName val="概算表"/>
      <sheetName val="单价表"/>
      <sheetName val="台班费"/>
      <sheetName val="主要台班"/>
      <sheetName val="台班汇总"/>
      <sheetName val="配合比"/>
      <sheetName val="单价分析表"/>
      <sheetName val="附表2人工预算单价"/>
      <sheetName val="人工工资"/>
      <sheetName val="基础参数值"/>
      <sheetName val="附表1人工单价表"/>
      <sheetName val="表5-3竣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Sheet1"/>
      <sheetName val="表3工程施工费表"/>
      <sheetName val="表3-1直接费"/>
      <sheetName val="表3-1-1直接工程费"/>
      <sheetName val="附8工程量表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主要材料用量汇总表"/>
      <sheetName val="单价表"/>
      <sheetName val="新定额单价"/>
      <sheetName val="二级代码"/>
      <sheetName val="人工工资"/>
      <sheetName val="基础参数值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Toolbox"/>
      <sheetName val="#REF"/>
      <sheetName val="附表4直接工程费单价表"/>
      <sheetName val="附表2材料价格计算表"/>
      <sheetName val="表3工程施工费用"/>
      <sheetName val="5"/>
      <sheetName val="二级代码"/>
      <sheetName val="G.1R-Shou COP Gf"/>
      <sheetName val="渠道断面设计"/>
      <sheetName val="附表1人工单价表"/>
      <sheetName val="表5-3竣工"/>
      <sheetName val="附表2"/>
      <sheetName val="附表4单价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7季度分月用款计划表"/>
      <sheetName val="附表2材料价格表"/>
      <sheetName val="附表3机械台班"/>
      <sheetName val="表3-2间接费"/>
      <sheetName val="表3-1-1直接工程费"/>
      <sheetName val="附表5直接工程费单价表"/>
      <sheetName val="附8工程量表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附表1人工单价表"/>
      <sheetName val="附表4砼、沙浆费计算表"/>
      <sheetName val="附表7主要材料用量汇总表"/>
      <sheetName val="新定额单价"/>
      <sheetName val="机械定额"/>
      <sheetName val="二级代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砼、砂浆半成品预算表"/>
      <sheetName val="二级代码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设备"/>
      <sheetName val="二级代码"/>
    </sheetNames>
    <sheetDataSet>
      <sheetData sheetId="0"/>
      <sheetData sheetId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数据字典"/>
      <sheetName val="机械定额"/>
      <sheetName val="二级代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4砼、沙浆费计算表"/>
      <sheetName val="附表3机械台班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表5-2工程监理费南"/>
      <sheetName val="附表2人工预算单价"/>
      <sheetName val="单价表"/>
      <sheetName val="机械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附表4砼、沙浆费计算表"/>
      <sheetName val="附表2人工预算单价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3-1"/>
      <sheetName val="3-1-1"/>
      <sheetName val="3-2"/>
      <sheetName val="4"/>
      <sheetName val="5"/>
      <sheetName val="5-1"/>
      <sheetName val="5-2"/>
      <sheetName val="5-3"/>
      <sheetName val="5-4"/>
      <sheetName val="6"/>
      <sheetName val="7"/>
      <sheetName val="附表1"/>
      <sheetName val="附表2"/>
      <sheetName val="附表2-1"/>
      <sheetName val="附表3"/>
      <sheetName val="砼4"/>
      <sheetName val="附表5"/>
      <sheetName val="附表6"/>
      <sheetName val="附表7风水电"/>
      <sheetName val="单价合计"/>
      <sheetName val="附表8(工程量汇总)"/>
      <sheetName val="单位估价"/>
      <sheetName val="附表4砼、沙浆费计算表"/>
      <sheetName val="表5-2工程监理费南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3-1"/>
      <sheetName val="3-1-1"/>
      <sheetName val="3-2"/>
      <sheetName val="4"/>
      <sheetName val="5"/>
      <sheetName val="5-1"/>
      <sheetName val="5-2"/>
      <sheetName val="5-3"/>
      <sheetName val="5-4"/>
      <sheetName val="6"/>
      <sheetName val="7"/>
      <sheetName val="附表1"/>
      <sheetName val="附表2"/>
      <sheetName val="附表2-1"/>
      <sheetName val="附表3"/>
      <sheetName val="砼4"/>
      <sheetName val="附表5"/>
      <sheetName val="附表6"/>
      <sheetName val="附表7风水电"/>
      <sheetName val="单价合计"/>
      <sheetName val="附表8(工程量汇总)"/>
      <sheetName val="单位估价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附表2"/>
      <sheetName val="附表4砼、沙浆费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台班表"/>
      <sheetName val="砼配合比"/>
      <sheetName val="材料汇总"/>
      <sheetName val="工程量汇总表"/>
      <sheetName val="材料预算价"/>
      <sheetName val="辅助1"/>
      <sheetName val="辅助2"/>
      <sheetName val="辅助3"/>
      <sheetName val="汇报单价"/>
      <sheetName val="PVC管价"/>
      <sheetName val="玻璃钢管价"/>
      <sheetName val="概算审定表"/>
      <sheetName val="总表(入户少)"/>
      <sheetName val="总表"/>
      <sheetName val="建筑工程表 "/>
      <sheetName val="安装工程表"/>
      <sheetName val="监理费用"/>
      <sheetName val="其他费用"/>
      <sheetName val="临时工程"/>
      <sheetName val="单价汇总"/>
      <sheetName val="单价"/>
      <sheetName val="基础价取费表"/>
      <sheetName val="工资及经常费"/>
      <sheetName val="新定额单价"/>
      <sheetName val="设备"/>
      <sheetName val="附表4砼、沙浆费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红色车辆通行证"/>
      <sheetName val="配置参数"/>
      <sheetName val="数据字典"/>
      <sheetName val="00000ppy"/>
      <sheetName val="Financ. Overview"/>
      <sheetName val="Toolbox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台班表"/>
      <sheetName val="砼配合比"/>
      <sheetName val="材料汇总"/>
      <sheetName val="工程量汇总表"/>
      <sheetName val="材料预算价"/>
      <sheetName val="辅助1"/>
      <sheetName val="辅助2"/>
      <sheetName val="辅助3"/>
      <sheetName val="汇报单价"/>
      <sheetName val="PVC管价"/>
      <sheetName val="玻璃钢管价"/>
      <sheetName val="概算审定表"/>
      <sheetName val="总表(入户少)"/>
      <sheetName val="总表"/>
      <sheetName val="建筑工程表 "/>
      <sheetName val="安装工程表"/>
      <sheetName val="监理费用"/>
      <sheetName val="其他费用"/>
      <sheetName val="临时工程"/>
      <sheetName val="单价汇总"/>
      <sheetName val="单价"/>
      <sheetName val="基础价取费表"/>
      <sheetName val="工资及经常费"/>
      <sheetName val="新定额单价"/>
      <sheetName val="设备"/>
      <sheetName val="砼、砂浆半成品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表"/>
      <sheetName val="建筑工程概算表"/>
      <sheetName val="水保"/>
      <sheetName val="环保"/>
      <sheetName val="征地补偿费"/>
      <sheetName val="临时费用"/>
      <sheetName val="勘测设计、监理费"/>
      <sheetName val="工程测量费"/>
      <sheetName val="独立费用"/>
      <sheetName val="人工"/>
      <sheetName val="机械费汇总"/>
      <sheetName val="费率"/>
      <sheetName val="工程量汇总"/>
      <sheetName val="材料汇总"/>
      <sheetName val="砼"/>
      <sheetName val="单价"/>
      <sheetName val="单价汇总表"/>
      <sheetName val="概算审定表"/>
      <sheetName val="数据字典"/>
      <sheetName val="新定额单价"/>
      <sheetName val="设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定额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定额"/>
      <sheetName val="数据字典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view="pageBreakPreview" zoomScaleNormal="100" workbookViewId="0">
      <selection activeCell="B14" sqref="B14"/>
    </sheetView>
  </sheetViews>
  <sheetFormatPr defaultColWidth="9" defaultRowHeight="13.5"/>
  <cols>
    <col min="1" max="1" width="6" style="313" customWidth="1"/>
    <col min="2" max="2" width="34.625" style="314" customWidth="1"/>
    <col min="3" max="3" width="10.125" style="315" customWidth="1"/>
    <col min="4" max="4" width="9.25" style="315" customWidth="1"/>
    <col min="5" max="5" width="9.125" style="315" customWidth="1"/>
    <col min="6" max="6" width="10.75" style="315" customWidth="1"/>
    <col min="7" max="7" width="11.75" style="314" customWidth="1"/>
    <col min="8" max="13" width="10.5" style="314" customWidth="1"/>
    <col min="14" max="247" width="8.75" style="314"/>
    <col min="248" max="248" width="4.25" style="314" customWidth="1"/>
    <col min="249" max="249" width="27.5" style="314" customWidth="1"/>
    <col min="250" max="250" width="11.125" style="314" customWidth="1"/>
    <col min="251" max="251" width="8.5" style="314" customWidth="1"/>
    <col min="252" max="252" width="10.375" style="314" customWidth="1"/>
    <col min="253" max="253" width="10.5" style="314" customWidth="1"/>
    <col min="254" max="254" width="20.5" style="314" customWidth="1"/>
    <col min="255" max="503" width="8.75" style="314"/>
    <col min="504" max="504" width="4.25" style="314" customWidth="1"/>
    <col min="505" max="505" width="27.5" style="314" customWidth="1"/>
    <col min="506" max="506" width="11.125" style="314" customWidth="1"/>
    <col min="507" max="507" width="8.5" style="314" customWidth="1"/>
    <col min="508" max="508" width="10.375" style="314" customWidth="1"/>
    <col min="509" max="509" width="10.5" style="314" customWidth="1"/>
    <col min="510" max="510" width="20.5" style="314" customWidth="1"/>
    <col min="511" max="759" width="8.75" style="314"/>
    <col min="760" max="760" width="4.25" style="314" customWidth="1"/>
    <col min="761" max="761" width="27.5" style="314" customWidth="1"/>
    <col min="762" max="762" width="11.125" style="314" customWidth="1"/>
    <col min="763" max="763" width="8.5" style="314" customWidth="1"/>
    <col min="764" max="764" width="10.375" style="314" customWidth="1"/>
    <col min="765" max="765" width="10.5" style="314" customWidth="1"/>
    <col min="766" max="766" width="20.5" style="314" customWidth="1"/>
    <col min="767" max="1015" width="8.75" style="314"/>
    <col min="1016" max="1016" width="4.25" style="314" customWidth="1"/>
    <col min="1017" max="1017" width="27.5" style="314" customWidth="1"/>
    <col min="1018" max="1018" width="11.125" style="314" customWidth="1"/>
    <col min="1019" max="1019" width="8.5" style="314" customWidth="1"/>
    <col min="1020" max="1020" width="10.375" style="314" customWidth="1"/>
    <col min="1021" max="1021" width="10.5" style="314" customWidth="1"/>
    <col min="1022" max="1022" width="20.5" style="314" customWidth="1"/>
    <col min="1023" max="1271" width="8.75" style="314"/>
    <col min="1272" max="1272" width="4.25" style="314" customWidth="1"/>
    <col min="1273" max="1273" width="27.5" style="314" customWidth="1"/>
    <col min="1274" max="1274" width="11.125" style="314" customWidth="1"/>
    <col min="1275" max="1275" width="8.5" style="314" customWidth="1"/>
    <col min="1276" max="1276" width="10.375" style="314" customWidth="1"/>
    <col min="1277" max="1277" width="10.5" style="314" customWidth="1"/>
    <col min="1278" max="1278" width="20.5" style="314" customWidth="1"/>
    <col min="1279" max="1527" width="8.75" style="314"/>
    <col min="1528" max="1528" width="4.25" style="314" customWidth="1"/>
    <col min="1529" max="1529" width="27.5" style="314" customWidth="1"/>
    <col min="1530" max="1530" width="11.125" style="314" customWidth="1"/>
    <col min="1531" max="1531" width="8.5" style="314" customWidth="1"/>
    <col min="1532" max="1532" width="10.375" style="314" customWidth="1"/>
    <col min="1533" max="1533" width="10.5" style="314" customWidth="1"/>
    <col min="1534" max="1534" width="20.5" style="314" customWidth="1"/>
    <col min="1535" max="1783" width="8.75" style="314"/>
    <col min="1784" max="1784" width="4.25" style="314" customWidth="1"/>
    <col min="1785" max="1785" width="27.5" style="314" customWidth="1"/>
    <col min="1786" max="1786" width="11.125" style="314" customWidth="1"/>
    <col min="1787" max="1787" width="8.5" style="314" customWidth="1"/>
    <col min="1788" max="1788" width="10.375" style="314" customWidth="1"/>
    <col min="1789" max="1789" width="10.5" style="314" customWidth="1"/>
    <col min="1790" max="1790" width="20.5" style="314" customWidth="1"/>
    <col min="1791" max="2039" width="8.75" style="314"/>
    <col min="2040" max="2040" width="4.25" style="314" customWidth="1"/>
    <col min="2041" max="2041" width="27.5" style="314" customWidth="1"/>
    <col min="2042" max="2042" width="11.125" style="314" customWidth="1"/>
    <col min="2043" max="2043" width="8.5" style="314" customWidth="1"/>
    <col min="2044" max="2044" width="10.375" style="314" customWidth="1"/>
    <col min="2045" max="2045" width="10.5" style="314" customWidth="1"/>
    <col min="2046" max="2046" width="20.5" style="314" customWidth="1"/>
    <col min="2047" max="2295" width="8.75" style="314"/>
    <col min="2296" max="2296" width="4.25" style="314" customWidth="1"/>
    <col min="2297" max="2297" width="27.5" style="314" customWidth="1"/>
    <col min="2298" max="2298" width="11.125" style="314" customWidth="1"/>
    <col min="2299" max="2299" width="8.5" style="314" customWidth="1"/>
    <col min="2300" max="2300" width="10.375" style="314" customWidth="1"/>
    <col min="2301" max="2301" width="10.5" style="314" customWidth="1"/>
    <col min="2302" max="2302" width="20.5" style="314" customWidth="1"/>
    <col min="2303" max="2551" width="8.75" style="314"/>
    <col min="2552" max="2552" width="4.25" style="314" customWidth="1"/>
    <col min="2553" max="2553" width="27.5" style="314" customWidth="1"/>
    <col min="2554" max="2554" width="11.125" style="314" customWidth="1"/>
    <col min="2555" max="2555" width="8.5" style="314" customWidth="1"/>
    <col min="2556" max="2556" width="10.375" style="314" customWidth="1"/>
    <col min="2557" max="2557" width="10.5" style="314" customWidth="1"/>
    <col min="2558" max="2558" width="20.5" style="314" customWidth="1"/>
    <col min="2559" max="2807" width="8.75" style="314"/>
    <col min="2808" max="2808" width="4.25" style="314" customWidth="1"/>
    <col min="2809" max="2809" width="27.5" style="314" customWidth="1"/>
    <col min="2810" max="2810" width="11.125" style="314" customWidth="1"/>
    <col min="2811" max="2811" width="8.5" style="314" customWidth="1"/>
    <col min="2812" max="2812" width="10.375" style="314" customWidth="1"/>
    <col min="2813" max="2813" width="10.5" style="314" customWidth="1"/>
    <col min="2814" max="2814" width="20.5" style="314" customWidth="1"/>
    <col min="2815" max="3063" width="8.75" style="314"/>
    <col min="3064" max="3064" width="4.25" style="314" customWidth="1"/>
    <col min="3065" max="3065" width="27.5" style="314" customWidth="1"/>
    <col min="3066" max="3066" width="11.125" style="314" customWidth="1"/>
    <col min="3067" max="3067" width="8.5" style="314" customWidth="1"/>
    <col min="3068" max="3068" width="10.375" style="314" customWidth="1"/>
    <col min="3069" max="3069" width="10.5" style="314" customWidth="1"/>
    <col min="3070" max="3070" width="20.5" style="314" customWidth="1"/>
    <col min="3071" max="3319" width="8.75" style="314"/>
    <col min="3320" max="3320" width="4.25" style="314" customWidth="1"/>
    <col min="3321" max="3321" width="27.5" style="314" customWidth="1"/>
    <col min="3322" max="3322" width="11.125" style="314" customWidth="1"/>
    <col min="3323" max="3323" width="8.5" style="314" customWidth="1"/>
    <col min="3324" max="3324" width="10.375" style="314" customWidth="1"/>
    <col min="3325" max="3325" width="10.5" style="314" customWidth="1"/>
    <col min="3326" max="3326" width="20.5" style="314" customWidth="1"/>
    <col min="3327" max="3575" width="8.75" style="314"/>
    <col min="3576" max="3576" width="4.25" style="314" customWidth="1"/>
    <col min="3577" max="3577" width="27.5" style="314" customWidth="1"/>
    <col min="3578" max="3578" width="11.125" style="314" customWidth="1"/>
    <col min="3579" max="3579" width="8.5" style="314" customWidth="1"/>
    <col min="3580" max="3580" width="10.375" style="314" customWidth="1"/>
    <col min="3581" max="3581" width="10.5" style="314" customWidth="1"/>
    <col min="3582" max="3582" width="20.5" style="314" customWidth="1"/>
    <col min="3583" max="3831" width="8.75" style="314"/>
    <col min="3832" max="3832" width="4.25" style="314" customWidth="1"/>
    <col min="3833" max="3833" width="27.5" style="314" customWidth="1"/>
    <col min="3834" max="3834" width="11.125" style="314" customWidth="1"/>
    <col min="3835" max="3835" width="8.5" style="314" customWidth="1"/>
    <col min="3836" max="3836" width="10.375" style="314" customWidth="1"/>
    <col min="3837" max="3837" width="10.5" style="314" customWidth="1"/>
    <col min="3838" max="3838" width="20.5" style="314" customWidth="1"/>
    <col min="3839" max="4087" width="8.75" style="314"/>
    <col min="4088" max="4088" width="4.25" style="314" customWidth="1"/>
    <col min="4089" max="4089" width="27.5" style="314" customWidth="1"/>
    <col min="4090" max="4090" width="11.125" style="314" customWidth="1"/>
    <col min="4091" max="4091" width="8.5" style="314" customWidth="1"/>
    <col min="4092" max="4092" width="10.375" style="314" customWidth="1"/>
    <col min="4093" max="4093" width="10.5" style="314" customWidth="1"/>
    <col min="4094" max="4094" width="20.5" style="314" customWidth="1"/>
    <col min="4095" max="4343" width="8.75" style="314"/>
    <col min="4344" max="4344" width="4.25" style="314" customWidth="1"/>
    <col min="4345" max="4345" width="27.5" style="314" customWidth="1"/>
    <col min="4346" max="4346" width="11.125" style="314" customWidth="1"/>
    <col min="4347" max="4347" width="8.5" style="314" customWidth="1"/>
    <col min="4348" max="4348" width="10.375" style="314" customWidth="1"/>
    <col min="4349" max="4349" width="10.5" style="314" customWidth="1"/>
    <col min="4350" max="4350" width="20.5" style="314" customWidth="1"/>
    <col min="4351" max="4599" width="8.75" style="314"/>
    <col min="4600" max="4600" width="4.25" style="314" customWidth="1"/>
    <col min="4601" max="4601" width="27.5" style="314" customWidth="1"/>
    <col min="4602" max="4602" width="11.125" style="314" customWidth="1"/>
    <col min="4603" max="4603" width="8.5" style="314" customWidth="1"/>
    <col min="4604" max="4604" width="10.375" style="314" customWidth="1"/>
    <col min="4605" max="4605" width="10.5" style="314" customWidth="1"/>
    <col min="4606" max="4606" width="20.5" style="314" customWidth="1"/>
    <col min="4607" max="4855" width="8.75" style="314"/>
    <col min="4856" max="4856" width="4.25" style="314" customWidth="1"/>
    <col min="4857" max="4857" width="27.5" style="314" customWidth="1"/>
    <col min="4858" max="4858" width="11.125" style="314" customWidth="1"/>
    <col min="4859" max="4859" width="8.5" style="314" customWidth="1"/>
    <col min="4860" max="4860" width="10.375" style="314" customWidth="1"/>
    <col min="4861" max="4861" width="10.5" style="314" customWidth="1"/>
    <col min="4862" max="4862" width="20.5" style="314" customWidth="1"/>
    <col min="4863" max="5111" width="8.75" style="314"/>
    <col min="5112" max="5112" width="4.25" style="314" customWidth="1"/>
    <col min="5113" max="5113" width="27.5" style="314" customWidth="1"/>
    <col min="5114" max="5114" width="11.125" style="314" customWidth="1"/>
    <col min="5115" max="5115" width="8.5" style="314" customWidth="1"/>
    <col min="5116" max="5116" width="10.375" style="314" customWidth="1"/>
    <col min="5117" max="5117" width="10.5" style="314" customWidth="1"/>
    <col min="5118" max="5118" width="20.5" style="314" customWidth="1"/>
    <col min="5119" max="5367" width="8.75" style="314"/>
    <col min="5368" max="5368" width="4.25" style="314" customWidth="1"/>
    <col min="5369" max="5369" width="27.5" style="314" customWidth="1"/>
    <col min="5370" max="5370" width="11.125" style="314" customWidth="1"/>
    <col min="5371" max="5371" width="8.5" style="314" customWidth="1"/>
    <col min="5372" max="5372" width="10.375" style="314" customWidth="1"/>
    <col min="5373" max="5373" width="10.5" style="314" customWidth="1"/>
    <col min="5374" max="5374" width="20.5" style="314" customWidth="1"/>
    <col min="5375" max="5623" width="8.75" style="314"/>
    <col min="5624" max="5624" width="4.25" style="314" customWidth="1"/>
    <col min="5625" max="5625" width="27.5" style="314" customWidth="1"/>
    <col min="5626" max="5626" width="11.125" style="314" customWidth="1"/>
    <col min="5627" max="5627" width="8.5" style="314" customWidth="1"/>
    <col min="5628" max="5628" width="10.375" style="314" customWidth="1"/>
    <col min="5629" max="5629" width="10.5" style="314" customWidth="1"/>
    <col min="5630" max="5630" width="20.5" style="314" customWidth="1"/>
    <col min="5631" max="5879" width="8.75" style="314"/>
    <col min="5880" max="5880" width="4.25" style="314" customWidth="1"/>
    <col min="5881" max="5881" width="27.5" style="314" customWidth="1"/>
    <col min="5882" max="5882" width="11.125" style="314" customWidth="1"/>
    <col min="5883" max="5883" width="8.5" style="314" customWidth="1"/>
    <col min="5884" max="5884" width="10.375" style="314" customWidth="1"/>
    <col min="5885" max="5885" width="10.5" style="314" customWidth="1"/>
    <col min="5886" max="5886" width="20.5" style="314" customWidth="1"/>
    <col min="5887" max="6135" width="8.75" style="314"/>
    <col min="6136" max="6136" width="4.25" style="314" customWidth="1"/>
    <col min="6137" max="6137" width="27.5" style="314" customWidth="1"/>
    <col min="6138" max="6138" width="11.125" style="314" customWidth="1"/>
    <col min="6139" max="6139" width="8.5" style="314" customWidth="1"/>
    <col min="6140" max="6140" width="10.375" style="314" customWidth="1"/>
    <col min="6141" max="6141" width="10.5" style="314" customWidth="1"/>
    <col min="6142" max="6142" width="20.5" style="314" customWidth="1"/>
    <col min="6143" max="6391" width="8.75" style="314"/>
    <col min="6392" max="6392" width="4.25" style="314" customWidth="1"/>
    <col min="6393" max="6393" width="27.5" style="314" customWidth="1"/>
    <col min="6394" max="6394" width="11.125" style="314" customWidth="1"/>
    <col min="6395" max="6395" width="8.5" style="314" customWidth="1"/>
    <col min="6396" max="6396" width="10.375" style="314" customWidth="1"/>
    <col min="6397" max="6397" width="10.5" style="314" customWidth="1"/>
    <col min="6398" max="6398" width="20.5" style="314" customWidth="1"/>
    <col min="6399" max="6647" width="8.75" style="314"/>
    <col min="6648" max="6648" width="4.25" style="314" customWidth="1"/>
    <col min="6649" max="6649" width="27.5" style="314" customWidth="1"/>
    <col min="6650" max="6650" width="11.125" style="314" customWidth="1"/>
    <col min="6651" max="6651" width="8.5" style="314" customWidth="1"/>
    <col min="6652" max="6652" width="10.375" style="314" customWidth="1"/>
    <col min="6653" max="6653" width="10.5" style="314" customWidth="1"/>
    <col min="6654" max="6654" width="20.5" style="314" customWidth="1"/>
    <col min="6655" max="6903" width="8.75" style="314"/>
    <col min="6904" max="6904" width="4.25" style="314" customWidth="1"/>
    <col min="6905" max="6905" width="27.5" style="314" customWidth="1"/>
    <col min="6906" max="6906" width="11.125" style="314" customWidth="1"/>
    <col min="6907" max="6907" width="8.5" style="314" customWidth="1"/>
    <col min="6908" max="6908" width="10.375" style="314" customWidth="1"/>
    <col min="6909" max="6909" width="10.5" style="314" customWidth="1"/>
    <col min="6910" max="6910" width="20.5" style="314" customWidth="1"/>
    <col min="6911" max="7159" width="8.75" style="314"/>
    <col min="7160" max="7160" width="4.25" style="314" customWidth="1"/>
    <col min="7161" max="7161" width="27.5" style="314" customWidth="1"/>
    <col min="7162" max="7162" width="11.125" style="314" customWidth="1"/>
    <col min="7163" max="7163" width="8.5" style="314" customWidth="1"/>
    <col min="7164" max="7164" width="10.375" style="314" customWidth="1"/>
    <col min="7165" max="7165" width="10.5" style="314" customWidth="1"/>
    <col min="7166" max="7166" width="20.5" style="314" customWidth="1"/>
    <col min="7167" max="7415" width="8.75" style="314"/>
    <col min="7416" max="7416" width="4.25" style="314" customWidth="1"/>
    <col min="7417" max="7417" width="27.5" style="314" customWidth="1"/>
    <col min="7418" max="7418" width="11.125" style="314" customWidth="1"/>
    <col min="7419" max="7419" width="8.5" style="314" customWidth="1"/>
    <col min="7420" max="7420" width="10.375" style="314" customWidth="1"/>
    <col min="7421" max="7421" width="10.5" style="314" customWidth="1"/>
    <col min="7422" max="7422" width="20.5" style="314" customWidth="1"/>
    <col min="7423" max="7671" width="8.75" style="314"/>
    <col min="7672" max="7672" width="4.25" style="314" customWidth="1"/>
    <col min="7673" max="7673" width="27.5" style="314" customWidth="1"/>
    <col min="7674" max="7674" width="11.125" style="314" customWidth="1"/>
    <col min="7675" max="7675" width="8.5" style="314" customWidth="1"/>
    <col min="7676" max="7676" width="10.375" style="314" customWidth="1"/>
    <col min="7677" max="7677" width="10.5" style="314" customWidth="1"/>
    <col min="7678" max="7678" width="20.5" style="314" customWidth="1"/>
    <col min="7679" max="7927" width="8.75" style="314"/>
    <col min="7928" max="7928" width="4.25" style="314" customWidth="1"/>
    <col min="7929" max="7929" width="27.5" style="314" customWidth="1"/>
    <col min="7930" max="7930" width="11.125" style="314" customWidth="1"/>
    <col min="7931" max="7931" width="8.5" style="314" customWidth="1"/>
    <col min="7932" max="7932" width="10.375" style="314" customWidth="1"/>
    <col min="7933" max="7933" width="10.5" style="314" customWidth="1"/>
    <col min="7934" max="7934" width="20.5" style="314" customWidth="1"/>
    <col min="7935" max="8183" width="8.75" style="314"/>
    <col min="8184" max="8184" width="4.25" style="314" customWidth="1"/>
    <col min="8185" max="8185" width="27.5" style="314" customWidth="1"/>
    <col min="8186" max="8186" width="11.125" style="314" customWidth="1"/>
    <col min="8187" max="8187" width="8.5" style="314" customWidth="1"/>
    <col min="8188" max="8188" width="10.375" style="314" customWidth="1"/>
    <col min="8189" max="8189" width="10.5" style="314" customWidth="1"/>
    <col min="8190" max="8190" width="20.5" style="314" customWidth="1"/>
    <col min="8191" max="8439" width="8.75" style="314"/>
    <col min="8440" max="8440" width="4.25" style="314" customWidth="1"/>
    <col min="8441" max="8441" width="27.5" style="314" customWidth="1"/>
    <col min="8442" max="8442" width="11.125" style="314" customWidth="1"/>
    <col min="8443" max="8443" width="8.5" style="314" customWidth="1"/>
    <col min="8444" max="8444" width="10.375" style="314" customWidth="1"/>
    <col min="8445" max="8445" width="10.5" style="314" customWidth="1"/>
    <col min="8446" max="8446" width="20.5" style="314" customWidth="1"/>
    <col min="8447" max="8695" width="8.75" style="314"/>
    <col min="8696" max="8696" width="4.25" style="314" customWidth="1"/>
    <col min="8697" max="8697" width="27.5" style="314" customWidth="1"/>
    <col min="8698" max="8698" width="11.125" style="314" customWidth="1"/>
    <col min="8699" max="8699" width="8.5" style="314" customWidth="1"/>
    <col min="8700" max="8700" width="10.375" style="314" customWidth="1"/>
    <col min="8701" max="8701" width="10.5" style="314" customWidth="1"/>
    <col min="8702" max="8702" width="20.5" style="314" customWidth="1"/>
    <col min="8703" max="8951" width="8.75" style="314"/>
    <col min="8952" max="8952" width="4.25" style="314" customWidth="1"/>
    <col min="8953" max="8953" width="27.5" style="314" customWidth="1"/>
    <col min="8954" max="8954" width="11.125" style="314" customWidth="1"/>
    <col min="8955" max="8955" width="8.5" style="314" customWidth="1"/>
    <col min="8956" max="8956" width="10.375" style="314" customWidth="1"/>
    <col min="8957" max="8957" width="10.5" style="314" customWidth="1"/>
    <col min="8958" max="8958" width="20.5" style="314" customWidth="1"/>
    <col min="8959" max="9207" width="8.75" style="314"/>
    <col min="9208" max="9208" width="4.25" style="314" customWidth="1"/>
    <col min="9209" max="9209" width="27.5" style="314" customWidth="1"/>
    <col min="9210" max="9210" width="11.125" style="314" customWidth="1"/>
    <col min="9211" max="9211" width="8.5" style="314" customWidth="1"/>
    <col min="9212" max="9212" width="10.375" style="314" customWidth="1"/>
    <col min="9213" max="9213" width="10.5" style="314" customWidth="1"/>
    <col min="9214" max="9214" width="20.5" style="314" customWidth="1"/>
    <col min="9215" max="9463" width="8.75" style="314"/>
    <col min="9464" max="9464" width="4.25" style="314" customWidth="1"/>
    <col min="9465" max="9465" width="27.5" style="314" customWidth="1"/>
    <col min="9466" max="9466" width="11.125" style="314" customWidth="1"/>
    <col min="9467" max="9467" width="8.5" style="314" customWidth="1"/>
    <col min="9468" max="9468" width="10.375" style="314" customWidth="1"/>
    <col min="9469" max="9469" width="10.5" style="314" customWidth="1"/>
    <col min="9470" max="9470" width="20.5" style="314" customWidth="1"/>
    <col min="9471" max="9719" width="8.75" style="314"/>
    <col min="9720" max="9720" width="4.25" style="314" customWidth="1"/>
    <col min="9721" max="9721" width="27.5" style="314" customWidth="1"/>
    <col min="9722" max="9722" width="11.125" style="314" customWidth="1"/>
    <col min="9723" max="9723" width="8.5" style="314" customWidth="1"/>
    <col min="9724" max="9724" width="10.375" style="314" customWidth="1"/>
    <col min="9725" max="9725" width="10.5" style="314" customWidth="1"/>
    <col min="9726" max="9726" width="20.5" style="314" customWidth="1"/>
    <col min="9727" max="9975" width="8.75" style="314"/>
    <col min="9976" max="9976" width="4.25" style="314" customWidth="1"/>
    <col min="9977" max="9977" width="27.5" style="314" customWidth="1"/>
    <col min="9978" max="9978" width="11.125" style="314" customWidth="1"/>
    <col min="9979" max="9979" width="8.5" style="314" customWidth="1"/>
    <col min="9980" max="9980" width="10.375" style="314" customWidth="1"/>
    <col min="9981" max="9981" width="10.5" style="314" customWidth="1"/>
    <col min="9982" max="9982" width="20.5" style="314" customWidth="1"/>
    <col min="9983" max="10231" width="8.75" style="314"/>
    <col min="10232" max="10232" width="4.25" style="314" customWidth="1"/>
    <col min="10233" max="10233" width="27.5" style="314" customWidth="1"/>
    <col min="10234" max="10234" width="11.125" style="314" customWidth="1"/>
    <col min="10235" max="10235" width="8.5" style="314" customWidth="1"/>
    <col min="10236" max="10236" width="10.375" style="314" customWidth="1"/>
    <col min="10237" max="10237" width="10.5" style="314" customWidth="1"/>
    <col min="10238" max="10238" width="20.5" style="314" customWidth="1"/>
    <col min="10239" max="10487" width="8.75" style="314"/>
    <col min="10488" max="10488" width="4.25" style="314" customWidth="1"/>
    <col min="10489" max="10489" width="27.5" style="314" customWidth="1"/>
    <col min="10490" max="10490" width="11.125" style="314" customWidth="1"/>
    <col min="10491" max="10491" width="8.5" style="314" customWidth="1"/>
    <col min="10492" max="10492" width="10.375" style="314" customWidth="1"/>
    <col min="10493" max="10493" width="10.5" style="314" customWidth="1"/>
    <col min="10494" max="10494" width="20.5" style="314" customWidth="1"/>
    <col min="10495" max="10743" width="8.75" style="314"/>
    <col min="10744" max="10744" width="4.25" style="314" customWidth="1"/>
    <col min="10745" max="10745" width="27.5" style="314" customWidth="1"/>
    <col min="10746" max="10746" width="11.125" style="314" customWidth="1"/>
    <col min="10747" max="10747" width="8.5" style="314" customWidth="1"/>
    <col min="10748" max="10748" width="10.375" style="314" customWidth="1"/>
    <col min="10749" max="10749" width="10.5" style="314" customWidth="1"/>
    <col min="10750" max="10750" width="20.5" style="314" customWidth="1"/>
    <col min="10751" max="10999" width="8.75" style="314"/>
    <col min="11000" max="11000" width="4.25" style="314" customWidth="1"/>
    <col min="11001" max="11001" width="27.5" style="314" customWidth="1"/>
    <col min="11002" max="11002" width="11.125" style="314" customWidth="1"/>
    <col min="11003" max="11003" width="8.5" style="314" customWidth="1"/>
    <col min="11004" max="11004" width="10.375" style="314" customWidth="1"/>
    <col min="11005" max="11005" width="10.5" style="314" customWidth="1"/>
    <col min="11006" max="11006" width="20.5" style="314" customWidth="1"/>
    <col min="11007" max="11255" width="8.75" style="314"/>
    <col min="11256" max="11256" width="4.25" style="314" customWidth="1"/>
    <col min="11257" max="11257" width="27.5" style="314" customWidth="1"/>
    <col min="11258" max="11258" width="11.125" style="314" customWidth="1"/>
    <col min="11259" max="11259" width="8.5" style="314" customWidth="1"/>
    <col min="11260" max="11260" width="10.375" style="314" customWidth="1"/>
    <col min="11261" max="11261" width="10.5" style="314" customWidth="1"/>
    <col min="11262" max="11262" width="20.5" style="314" customWidth="1"/>
    <col min="11263" max="11511" width="8.75" style="314"/>
    <col min="11512" max="11512" width="4.25" style="314" customWidth="1"/>
    <col min="11513" max="11513" width="27.5" style="314" customWidth="1"/>
    <col min="11514" max="11514" width="11.125" style="314" customWidth="1"/>
    <col min="11515" max="11515" width="8.5" style="314" customWidth="1"/>
    <col min="11516" max="11516" width="10.375" style="314" customWidth="1"/>
    <col min="11517" max="11517" width="10.5" style="314" customWidth="1"/>
    <col min="11518" max="11518" width="20.5" style="314" customWidth="1"/>
    <col min="11519" max="11767" width="8.75" style="314"/>
    <col min="11768" max="11768" width="4.25" style="314" customWidth="1"/>
    <col min="11769" max="11769" width="27.5" style="314" customWidth="1"/>
    <col min="11770" max="11770" width="11.125" style="314" customWidth="1"/>
    <col min="11771" max="11771" width="8.5" style="314" customWidth="1"/>
    <col min="11772" max="11772" width="10.375" style="314" customWidth="1"/>
    <col min="11773" max="11773" width="10.5" style="314" customWidth="1"/>
    <col min="11774" max="11774" width="20.5" style="314" customWidth="1"/>
    <col min="11775" max="12023" width="8.75" style="314"/>
    <col min="12024" max="12024" width="4.25" style="314" customWidth="1"/>
    <col min="12025" max="12025" width="27.5" style="314" customWidth="1"/>
    <col min="12026" max="12026" width="11.125" style="314" customWidth="1"/>
    <col min="12027" max="12027" width="8.5" style="314" customWidth="1"/>
    <col min="12028" max="12028" width="10.375" style="314" customWidth="1"/>
    <col min="12029" max="12029" width="10.5" style="314" customWidth="1"/>
    <col min="12030" max="12030" width="20.5" style="314" customWidth="1"/>
    <col min="12031" max="12279" width="8.75" style="314"/>
    <col min="12280" max="12280" width="4.25" style="314" customWidth="1"/>
    <col min="12281" max="12281" width="27.5" style="314" customWidth="1"/>
    <col min="12282" max="12282" width="11.125" style="314" customWidth="1"/>
    <col min="12283" max="12283" width="8.5" style="314" customWidth="1"/>
    <col min="12284" max="12284" width="10.375" style="314" customWidth="1"/>
    <col min="12285" max="12285" width="10.5" style="314" customWidth="1"/>
    <col min="12286" max="12286" width="20.5" style="314" customWidth="1"/>
    <col min="12287" max="12535" width="8.75" style="314"/>
    <col min="12536" max="12536" width="4.25" style="314" customWidth="1"/>
    <col min="12537" max="12537" width="27.5" style="314" customWidth="1"/>
    <col min="12538" max="12538" width="11.125" style="314" customWidth="1"/>
    <col min="12539" max="12539" width="8.5" style="314" customWidth="1"/>
    <col min="12540" max="12540" width="10.375" style="314" customWidth="1"/>
    <col min="12541" max="12541" width="10.5" style="314" customWidth="1"/>
    <col min="12542" max="12542" width="20.5" style="314" customWidth="1"/>
    <col min="12543" max="12791" width="8.75" style="314"/>
    <col min="12792" max="12792" width="4.25" style="314" customWidth="1"/>
    <col min="12793" max="12793" width="27.5" style="314" customWidth="1"/>
    <col min="12794" max="12794" width="11.125" style="314" customWidth="1"/>
    <col min="12795" max="12795" width="8.5" style="314" customWidth="1"/>
    <col min="12796" max="12796" width="10.375" style="314" customWidth="1"/>
    <col min="12797" max="12797" width="10.5" style="314" customWidth="1"/>
    <col min="12798" max="12798" width="20.5" style="314" customWidth="1"/>
    <col min="12799" max="13047" width="8.75" style="314"/>
    <col min="13048" max="13048" width="4.25" style="314" customWidth="1"/>
    <col min="13049" max="13049" width="27.5" style="314" customWidth="1"/>
    <col min="13050" max="13050" width="11.125" style="314" customWidth="1"/>
    <col min="13051" max="13051" width="8.5" style="314" customWidth="1"/>
    <col min="13052" max="13052" width="10.375" style="314" customWidth="1"/>
    <col min="13053" max="13053" width="10.5" style="314" customWidth="1"/>
    <col min="13054" max="13054" width="20.5" style="314" customWidth="1"/>
    <col min="13055" max="13303" width="8.75" style="314"/>
    <col min="13304" max="13304" width="4.25" style="314" customWidth="1"/>
    <col min="13305" max="13305" width="27.5" style="314" customWidth="1"/>
    <col min="13306" max="13306" width="11.125" style="314" customWidth="1"/>
    <col min="13307" max="13307" width="8.5" style="314" customWidth="1"/>
    <col min="13308" max="13308" width="10.375" style="314" customWidth="1"/>
    <col min="13309" max="13309" width="10.5" style="314" customWidth="1"/>
    <col min="13310" max="13310" width="20.5" style="314" customWidth="1"/>
    <col min="13311" max="13559" width="8.75" style="314"/>
    <col min="13560" max="13560" width="4.25" style="314" customWidth="1"/>
    <col min="13561" max="13561" width="27.5" style="314" customWidth="1"/>
    <col min="13562" max="13562" width="11.125" style="314" customWidth="1"/>
    <col min="13563" max="13563" width="8.5" style="314" customWidth="1"/>
    <col min="13564" max="13564" width="10.375" style="314" customWidth="1"/>
    <col min="13565" max="13565" width="10.5" style="314" customWidth="1"/>
    <col min="13566" max="13566" width="20.5" style="314" customWidth="1"/>
    <col min="13567" max="13815" width="8.75" style="314"/>
    <col min="13816" max="13816" width="4.25" style="314" customWidth="1"/>
    <col min="13817" max="13817" width="27.5" style="314" customWidth="1"/>
    <col min="13818" max="13818" width="11.125" style="314" customWidth="1"/>
    <col min="13819" max="13819" width="8.5" style="314" customWidth="1"/>
    <col min="13820" max="13820" width="10.375" style="314" customWidth="1"/>
    <col min="13821" max="13821" width="10.5" style="314" customWidth="1"/>
    <col min="13822" max="13822" width="20.5" style="314" customWidth="1"/>
    <col min="13823" max="14071" width="8.75" style="314"/>
    <col min="14072" max="14072" width="4.25" style="314" customWidth="1"/>
    <col min="14073" max="14073" width="27.5" style="314" customWidth="1"/>
    <col min="14074" max="14074" width="11.125" style="314" customWidth="1"/>
    <col min="14075" max="14075" width="8.5" style="314" customWidth="1"/>
    <col min="14076" max="14076" width="10.375" style="314" customWidth="1"/>
    <col min="14077" max="14077" width="10.5" style="314" customWidth="1"/>
    <col min="14078" max="14078" width="20.5" style="314" customWidth="1"/>
    <col min="14079" max="14327" width="8.75" style="314"/>
    <col min="14328" max="14328" width="4.25" style="314" customWidth="1"/>
    <col min="14329" max="14329" width="27.5" style="314" customWidth="1"/>
    <col min="14330" max="14330" width="11.125" style="314" customWidth="1"/>
    <col min="14331" max="14331" width="8.5" style="314" customWidth="1"/>
    <col min="14332" max="14332" width="10.375" style="314" customWidth="1"/>
    <col min="14333" max="14333" width="10.5" style="314" customWidth="1"/>
    <col min="14334" max="14334" width="20.5" style="314" customWidth="1"/>
    <col min="14335" max="14583" width="8.75" style="314"/>
    <col min="14584" max="14584" width="4.25" style="314" customWidth="1"/>
    <col min="14585" max="14585" width="27.5" style="314" customWidth="1"/>
    <col min="14586" max="14586" width="11.125" style="314" customWidth="1"/>
    <col min="14587" max="14587" width="8.5" style="314" customWidth="1"/>
    <col min="14588" max="14588" width="10.375" style="314" customWidth="1"/>
    <col min="14589" max="14589" width="10.5" style="314" customWidth="1"/>
    <col min="14590" max="14590" width="20.5" style="314" customWidth="1"/>
    <col min="14591" max="14839" width="8.75" style="314"/>
    <col min="14840" max="14840" width="4.25" style="314" customWidth="1"/>
    <col min="14841" max="14841" width="27.5" style="314" customWidth="1"/>
    <col min="14842" max="14842" width="11.125" style="314" customWidth="1"/>
    <col min="14843" max="14843" width="8.5" style="314" customWidth="1"/>
    <col min="14844" max="14844" width="10.375" style="314" customWidth="1"/>
    <col min="14845" max="14845" width="10.5" style="314" customWidth="1"/>
    <col min="14846" max="14846" width="20.5" style="314" customWidth="1"/>
    <col min="14847" max="15095" width="8.75" style="314"/>
    <col min="15096" max="15096" width="4.25" style="314" customWidth="1"/>
    <col min="15097" max="15097" width="27.5" style="314" customWidth="1"/>
    <col min="15098" max="15098" width="11.125" style="314" customWidth="1"/>
    <col min="15099" max="15099" width="8.5" style="314" customWidth="1"/>
    <col min="15100" max="15100" width="10.375" style="314" customWidth="1"/>
    <col min="15101" max="15101" width="10.5" style="314" customWidth="1"/>
    <col min="15102" max="15102" width="20.5" style="314" customWidth="1"/>
    <col min="15103" max="15351" width="8.75" style="314"/>
    <col min="15352" max="15352" width="4.25" style="314" customWidth="1"/>
    <col min="15353" max="15353" width="27.5" style="314" customWidth="1"/>
    <col min="15354" max="15354" width="11.125" style="314" customWidth="1"/>
    <col min="15355" max="15355" width="8.5" style="314" customWidth="1"/>
    <col min="15356" max="15356" width="10.375" style="314" customWidth="1"/>
    <col min="15357" max="15357" width="10.5" style="314" customWidth="1"/>
    <col min="15358" max="15358" width="20.5" style="314" customWidth="1"/>
    <col min="15359" max="15607" width="8.75" style="314"/>
    <col min="15608" max="15608" width="4.25" style="314" customWidth="1"/>
    <col min="15609" max="15609" width="27.5" style="314" customWidth="1"/>
    <col min="15610" max="15610" width="11.125" style="314" customWidth="1"/>
    <col min="15611" max="15611" width="8.5" style="314" customWidth="1"/>
    <col min="15612" max="15612" width="10.375" style="314" customWidth="1"/>
    <col min="15613" max="15613" width="10.5" style="314" customWidth="1"/>
    <col min="15614" max="15614" width="20.5" style="314" customWidth="1"/>
    <col min="15615" max="15863" width="8.75" style="314"/>
    <col min="15864" max="15864" width="4.25" style="314" customWidth="1"/>
    <col min="15865" max="15865" width="27.5" style="314" customWidth="1"/>
    <col min="15866" max="15866" width="11.125" style="314" customWidth="1"/>
    <col min="15867" max="15867" width="8.5" style="314" customWidth="1"/>
    <col min="15868" max="15868" width="10.375" style="314" customWidth="1"/>
    <col min="15869" max="15869" width="10.5" style="314" customWidth="1"/>
    <col min="15870" max="15870" width="20.5" style="314" customWidth="1"/>
    <col min="15871" max="16119" width="8.75" style="314"/>
    <col min="16120" max="16120" width="4.25" style="314" customWidth="1"/>
    <col min="16121" max="16121" width="27.5" style="314" customWidth="1"/>
    <col min="16122" max="16122" width="11.125" style="314" customWidth="1"/>
    <col min="16123" max="16123" width="8.5" style="314" customWidth="1"/>
    <col min="16124" max="16124" width="10.375" style="314" customWidth="1"/>
    <col min="16125" max="16125" width="10.5" style="314" customWidth="1"/>
    <col min="16126" max="16126" width="20.5" style="314" customWidth="1"/>
    <col min="16127" max="16383" width="8.75" style="314"/>
    <col min="16384" max="16384" width="9" style="314" customWidth="1"/>
  </cols>
  <sheetData>
    <row r="1" ht="24" customHeight="1" spans="1:6">
      <c r="A1" s="316" t="s">
        <v>0</v>
      </c>
      <c r="B1" s="317"/>
      <c r="C1" s="317"/>
      <c r="D1" s="317"/>
      <c r="E1" s="317"/>
      <c r="F1" s="317"/>
    </row>
    <row r="2" ht="14.25" customHeight="1" spans="1:6">
      <c r="A2" s="318"/>
      <c r="B2" s="319"/>
      <c r="C2" s="319"/>
      <c r="D2" s="319"/>
      <c r="E2" s="319"/>
      <c r="F2" s="320" t="s">
        <v>1</v>
      </c>
    </row>
    <row r="3" s="311" customFormat="1" ht="24.6" customHeight="1" spans="1:6">
      <c r="A3" s="321" t="s">
        <v>2</v>
      </c>
      <c r="B3" s="322" t="s">
        <v>3</v>
      </c>
      <c r="C3" s="323" t="s">
        <v>4</v>
      </c>
      <c r="D3" s="323" t="s">
        <v>5</v>
      </c>
      <c r="E3" s="323" t="s">
        <v>6</v>
      </c>
      <c r="F3" s="324" t="s">
        <v>7</v>
      </c>
    </row>
    <row r="4" s="311" customFormat="1" ht="15" customHeight="1" spans="1:7">
      <c r="A4" s="325"/>
      <c r="B4" s="326" t="s">
        <v>8</v>
      </c>
      <c r="C4" s="327">
        <f>C5+C8+C11+C13+C15+C17+C20+C23+C27+C30</f>
        <v>70.21</v>
      </c>
      <c r="D4" s="327"/>
      <c r="E4" s="327"/>
      <c r="F4" s="328">
        <f t="shared" ref="F4:F14" si="0">SUM(C4:E4)</f>
        <v>70.21</v>
      </c>
      <c r="G4" s="314"/>
    </row>
    <row r="5" s="311" customFormat="1" ht="15" customHeight="1" spans="1:7">
      <c r="A5" s="329" t="s">
        <v>9</v>
      </c>
      <c r="B5" s="330" t="str">
        <f>建筑工程概算!B5</f>
        <v>姚伏镇维修改造工程</v>
      </c>
      <c r="C5" s="327">
        <f>SUM(C6:C7)</f>
        <v>14.54</v>
      </c>
      <c r="D5" s="327"/>
      <c r="E5" s="327"/>
      <c r="F5" s="328">
        <f t="shared" si="0"/>
        <v>14.54</v>
      </c>
      <c r="G5" s="314"/>
    </row>
    <row r="6" s="312" customFormat="1" ht="15" customHeight="1" spans="1:6">
      <c r="A6" s="331">
        <v>1.1</v>
      </c>
      <c r="B6" s="332" t="str">
        <f>建筑工程概算!B6</f>
        <v>管道改造工程</v>
      </c>
      <c r="C6" s="333">
        <f>建筑工程概算!F6/10000</f>
        <v>1.04</v>
      </c>
      <c r="D6" s="333"/>
      <c r="E6" s="333"/>
      <c r="F6" s="334">
        <f t="shared" si="0"/>
        <v>1.04</v>
      </c>
    </row>
    <row r="7" s="312" customFormat="1" ht="15" customHeight="1" spans="1:6">
      <c r="A7" s="331">
        <v>1.2</v>
      </c>
      <c r="B7" s="332" t="str">
        <f>建筑工程概算!B13</f>
        <v>管道建筑物工程</v>
      </c>
      <c r="C7" s="333">
        <f>建筑工程概算!F13/10000</f>
        <v>13.5</v>
      </c>
      <c r="D7" s="333"/>
      <c r="E7" s="333"/>
      <c r="F7" s="334">
        <f t="shared" si="0"/>
        <v>13.5</v>
      </c>
    </row>
    <row r="8" s="312" customFormat="1" ht="15" customHeight="1" spans="1:6">
      <c r="A8" s="335" t="s">
        <v>10</v>
      </c>
      <c r="B8" s="326" t="str">
        <f>建筑工程概算!B34</f>
        <v>通伏乡维修改造工程</v>
      </c>
      <c r="C8" s="327">
        <f>SUM(C9:C10)</f>
        <v>6.33</v>
      </c>
      <c r="D8" s="327"/>
      <c r="E8" s="327"/>
      <c r="F8" s="328">
        <f t="shared" si="0"/>
        <v>6.33</v>
      </c>
    </row>
    <row r="9" s="312" customFormat="1" ht="15" customHeight="1" spans="1:6">
      <c r="A9" s="331">
        <v>2.1</v>
      </c>
      <c r="B9" s="332" t="str">
        <f>建筑工程概算!B35</f>
        <v>管道改造工程</v>
      </c>
      <c r="C9" s="333">
        <f>建筑工程概算!F35/10000</f>
        <v>0.74</v>
      </c>
      <c r="D9" s="333"/>
      <c r="E9" s="333"/>
      <c r="F9" s="334">
        <f t="shared" si="0"/>
        <v>0.74</v>
      </c>
    </row>
    <row r="10" s="312" customFormat="1" ht="15" customHeight="1" spans="1:6">
      <c r="A10" s="331">
        <v>2.2</v>
      </c>
      <c r="B10" s="332" t="str">
        <f>建筑工程概算!B42</f>
        <v>管道建筑物工程</v>
      </c>
      <c r="C10" s="333">
        <f>建筑工程概算!F42/10000</f>
        <v>5.59</v>
      </c>
      <c r="D10" s="333"/>
      <c r="E10" s="333"/>
      <c r="F10" s="334">
        <f t="shared" si="0"/>
        <v>5.59</v>
      </c>
    </row>
    <row r="11" s="312" customFormat="1" ht="15" customHeight="1" spans="1:6">
      <c r="A11" s="335" t="s">
        <v>11</v>
      </c>
      <c r="B11" s="326" t="str">
        <f>建筑工程概算!B63</f>
        <v>崇岗镇维修改造工程</v>
      </c>
      <c r="C11" s="327">
        <f>SUM(C12)</f>
        <v>2.79</v>
      </c>
      <c r="D11" s="327"/>
      <c r="E11" s="327"/>
      <c r="F11" s="328">
        <f t="shared" si="0"/>
        <v>2.79</v>
      </c>
    </row>
    <row r="12" s="312" customFormat="1" ht="15" customHeight="1" spans="1:6">
      <c r="A12" s="331">
        <v>3.1</v>
      </c>
      <c r="B12" s="332" t="str">
        <f>建筑工程概算!B64</f>
        <v>管道建筑物工程</v>
      </c>
      <c r="C12" s="333">
        <f>建筑工程概算!F64/10000</f>
        <v>2.79</v>
      </c>
      <c r="D12" s="333"/>
      <c r="E12" s="333"/>
      <c r="F12" s="334">
        <f t="shared" si="0"/>
        <v>2.79</v>
      </c>
    </row>
    <row r="13" s="312" customFormat="1" ht="15" customHeight="1" spans="1:6">
      <c r="A13" s="335" t="s">
        <v>12</v>
      </c>
      <c r="B13" s="326" t="str">
        <f>建筑工程概算!B79</f>
        <v>城关镇维修改造工程</v>
      </c>
      <c r="C13" s="327">
        <f>SUM(C14)</f>
        <v>1.06</v>
      </c>
      <c r="D13" s="327"/>
      <c r="E13" s="327"/>
      <c r="F13" s="328">
        <f t="shared" si="0"/>
        <v>1.06</v>
      </c>
    </row>
    <row r="14" s="312" customFormat="1" ht="15" customHeight="1" spans="1:6">
      <c r="A14" s="331">
        <v>4.1</v>
      </c>
      <c r="B14" s="332" t="str">
        <f>建筑工程概算!B80</f>
        <v>管道改造工程</v>
      </c>
      <c r="C14" s="333">
        <f>建筑工程概算!F80/10000</f>
        <v>1.06</v>
      </c>
      <c r="D14" s="333"/>
      <c r="E14" s="333"/>
      <c r="F14" s="334">
        <f t="shared" si="0"/>
        <v>1.06</v>
      </c>
    </row>
    <row r="15" s="312" customFormat="1" ht="15" customHeight="1" spans="1:6">
      <c r="A15" s="335" t="s">
        <v>13</v>
      </c>
      <c r="B15" s="326" t="str">
        <f>建筑工程概算!B87</f>
        <v>渠口乡维修改造工程</v>
      </c>
      <c r="C15" s="327">
        <f>SUM(C16)</f>
        <v>3.34</v>
      </c>
      <c r="D15" s="327"/>
      <c r="E15" s="327"/>
      <c r="F15" s="328">
        <f t="shared" ref="F15:F38" si="1">SUM(C15:E15)</f>
        <v>3.34</v>
      </c>
    </row>
    <row r="16" s="312" customFormat="1" ht="15" customHeight="1" spans="1:6">
      <c r="A16" s="331">
        <v>5.1</v>
      </c>
      <c r="B16" s="332" t="str">
        <f>建筑工程概算!B88</f>
        <v>管道建筑物工程</v>
      </c>
      <c r="C16" s="333">
        <f>建筑工程概算!F88/10000</f>
        <v>3.34</v>
      </c>
      <c r="D16" s="333"/>
      <c r="E16" s="333"/>
      <c r="F16" s="334">
        <f t="shared" si="1"/>
        <v>3.34</v>
      </c>
    </row>
    <row r="17" s="312" customFormat="1" ht="15" customHeight="1" spans="1:6">
      <c r="A17" s="335" t="s">
        <v>14</v>
      </c>
      <c r="B17" s="326" t="str">
        <f>建筑工程概算!B103</f>
        <v>高庄乡维修改造工程</v>
      </c>
      <c r="C17" s="327">
        <f>SUM(C18:C19)</f>
        <v>4.93</v>
      </c>
      <c r="D17" s="327"/>
      <c r="E17" s="327"/>
      <c r="F17" s="328">
        <f t="shared" si="1"/>
        <v>4.93</v>
      </c>
    </row>
    <row r="18" s="312" customFormat="1" ht="15" customHeight="1" spans="1:6">
      <c r="A18" s="331">
        <v>6.1</v>
      </c>
      <c r="B18" s="332" t="str">
        <f>建筑工程概算!B104</f>
        <v>管道改造工程</v>
      </c>
      <c r="C18" s="333">
        <f>建筑工程概算!F104/10000</f>
        <v>2.14</v>
      </c>
      <c r="D18" s="333"/>
      <c r="E18" s="333"/>
      <c r="F18" s="334">
        <f t="shared" si="1"/>
        <v>2.14</v>
      </c>
    </row>
    <row r="19" s="312" customFormat="1" ht="15" customHeight="1" spans="1:6">
      <c r="A19" s="331">
        <v>6.2</v>
      </c>
      <c r="B19" s="332" t="str">
        <f>建筑工程概算!B113</f>
        <v>管道建筑物工程</v>
      </c>
      <c r="C19" s="333">
        <f>建筑工程概算!F113/10000</f>
        <v>2.79</v>
      </c>
      <c r="D19" s="333"/>
      <c r="E19" s="333"/>
      <c r="F19" s="334">
        <f t="shared" si="1"/>
        <v>2.79</v>
      </c>
    </row>
    <row r="20" s="312" customFormat="1" ht="15" customHeight="1" spans="1:6">
      <c r="A20" s="335" t="s">
        <v>15</v>
      </c>
      <c r="B20" s="326" t="str">
        <f>建筑工程概算!B128</f>
        <v>头闸镇维修改造工程</v>
      </c>
      <c r="C20" s="327">
        <f>SUM(C21:C22)</f>
        <v>14.74</v>
      </c>
      <c r="D20" s="327"/>
      <c r="E20" s="327"/>
      <c r="F20" s="328">
        <f t="shared" si="1"/>
        <v>14.74</v>
      </c>
    </row>
    <row r="21" s="312" customFormat="1" ht="15" customHeight="1" spans="1:6">
      <c r="A21" s="331">
        <v>7.1</v>
      </c>
      <c r="B21" s="332" t="str">
        <f>建筑工程概算!B129</f>
        <v>管道建筑物工程</v>
      </c>
      <c r="C21" s="333">
        <f>建筑工程概算!F129/10000</f>
        <v>3.34</v>
      </c>
      <c r="D21" s="333"/>
      <c r="E21" s="333"/>
      <c r="F21" s="334">
        <f t="shared" si="1"/>
        <v>3.34</v>
      </c>
    </row>
    <row r="22" s="312" customFormat="1" ht="15" customHeight="1" spans="1:6">
      <c r="A22" s="331">
        <v>7.2</v>
      </c>
      <c r="B22" s="332" t="str">
        <f>建筑工程概算!B144</f>
        <v>头闸水厂门窗更换</v>
      </c>
      <c r="C22" s="333">
        <f>建筑工程概算!F144/10000</f>
        <v>11.4</v>
      </c>
      <c r="D22" s="333"/>
      <c r="E22" s="333"/>
      <c r="F22" s="334">
        <f t="shared" si="1"/>
        <v>11.4</v>
      </c>
    </row>
    <row r="23" s="312" customFormat="1" ht="15" customHeight="1" spans="1:6">
      <c r="A23" s="335" t="s">
        <v>16</v>
      </c>
      <c r="B23" s="326" t="str">
        <f>建筑工程概算!B160</f>
        <v>宝丰镇维修改造工程</v>
      </c>
      <c r="C23" s="327">
        <f>SUM(C24:C26)</f>
        <v>7.55</v>
      </c>
      <c r="D23" s="327"/>
      <c r="E23" s="327"/>
      <c r="F23" s="328">
        <f t="shared" si="1"/>
        <v>7.55</v>
      </c>
    </row>
    <row r="24" s="311" customFormat="1" ht="15" customHeight="1" spans="1:6">
      <c r="A24" s="331">
        <v>8.1</v>
      </c>
      <c r="B24" s="332" t="str">
        <f>建筑工程概算!B161</f>
        <v>管道改造工程</v>
      </c>
      <c r="C24" s="333">
        <f>建筑工程概算!F161/10000</f>
        <v>0.49</v>
      </c>
      <c r="D24" s="333"/>
      <c r="E24" s="333"/>
      <c r="F24" s="334">
        <f t="shared" si="1"/>
        <v>0.49</v>
      </c>
    </row>
    <row r="25" s="311" customFormat="1" ht="15" customHeight="1" spans="1:6">
      <c r="A25" s="331">
        <v>8.2</v>
      </c>
      <c r="B25" s="332" t="str">
        <f>建筑工程概算!B168</f>
        <v>管道建筑物工程</v>
      </c>
      <c r="C25" s="333">
        <f>建筑工程概算!F168/10000</f>
        <v>3.34</v>
      </c>
      <c r="D25" s="333"/>
      <c r="E25" s="333"/>
      <c r="F25" s="334">
        <f t="shared" si="1"/>
        <v>3.34</v>
      </c>
    </row>
    <row r="26" s="311" customFormat="1" ht="15" customHeight="1" spans="1:6">
      <c r="A26" s="331">
        <v>8.3</v>
      </c>
      <c r="B26" s="332" t="str">
        <f>建筑工程概算!B183</f>
        <v>联丰加压站维修改造工程</v>
      </c>
      <c r="C26" s="333">
        <f>建筑工程概算!F183/10000</f>
        <v>3.72</v>
      </c>
      <c r="D26" s="333"/>
      <c r="E26" s="333"/>
      <c r="F26" s="334">
        <f t="shared" si="1"/>
        <v>3.72</v>
      </c>
    </row>
    <row r="27" s="311" customFormat="1" ht="15" customHeight="1" spans="1:6">
      <c r="A27" s="335" t="s">
        <v>17</v>
      </c>
      <c r="B27" s="326" t="str">
        <f>建筑工程概算!B192</f>
        <v>灵沙乡维修改造工程</v>
      </c>
      <c r="C27" s="327">
        <f>SUM(C28:C29)</f>
        <v>3.51</v>
      </c>
      <c r="D27" s="327"/>
      <c r="E27" s="327"/>
      <c r="F27" s="328">
        <f t="shared" si="1"/>
        <v>3.51</v>
      </c>
    </row>
    <row r="28" s="311" customFormat="1" ht="15" customHeight="1" spans="1:6">
      <c r="A28" s="331">
        <v>9.1</v>
      </c>
      <c r="B28" s="332" t="str">
        <f>建筑工程概算!B193</f>
        <v>管道建筑物工程</v>
      </c>
      <c r="C28" s="333">
        <f>建筑工程概算!F193/10000</f>
        <v>1.11</v>
      </c>
      <c r="D28" s="333"/>
      <c r="E28" s="333"/>
      <c r="F28" s="334">
        <f t="shared" si="1"/>
        <v>1.11</v>
      </c>
    </row>
    <row r="29" s="311" customFormat="1" ht="15" customHeight="1" spans="1:6">
      <c r="A29" s="331">
        <v>9.2</v>
      </c>
      <c r="B29" s="332" t="str">
        <f>建筑工程概算!B208</f>
        <v>灵沙加压站消毒室维修改造工程</v>
      </c>
      <c r="C29" s="333">
        <f>建筑工程概算!F208/10000</f>
        <v>2.4</v>
      </c>
      <c r="D29" s="333"/>
      <c r="E29" s="333"/>
      <c r="F29" s="334">
        <f t="shared" si="1"/>
        <v>2.4</v>
      </c>
    </row>
    <row r="30" s="311" customFormat="1" ht="15" customHeight="1" spans="1:6">
      <c r="A30" s="335" t="s">
        <v>18</v>
      </c>
      <c r="B30" s="326" t="str">
        <f>建筑工程概算!B214</f>
        <v>黄渠桥镇维修改造工程</v>
      </c>
      <c r="C30" s="327">
        <f>SUM(C31:C32)</f>
        <v>11.42</v>
      </c>
      <c r="D30" s="327"/>
      <c r="E30" s="327"/>
      <c r="F30" s="328">
        <f t="shared" si="1"/>
        <v>11.42</v>
      </c>
    </row>
    <row r="31" s="311" customFormat="1" ht="15" customHeight="1" spans="1:6">
      <c r="A31" s="331">
        <v>10.1</v>
      </c>
      <c r="B31" s="332" t="str">
        <f>建筑工程概算!B215</f>
        <v>管道改造工程</v>
      </c>
      <c r="C31" s="333">
        <f>建筑工程概算!F215/10000</f>
        <v>6.94</v>
      </c>
      <c r="D31" s="333"/>
      <c r="E31" s="333"/>
      <c r="F31" s="334">
        <f t="shared" si="1"/>
        <v>6.94</v>
      </c>
    </row>
    <row r="32" s="311" customFormat="1" ht="15" customHeight="1" spans="1:6">
      <c r="A32" s="331">
        <v>10.2</v>
      </c>
      <c r="B32" s="332" t="str">
        <f>建筑工程概算!B232</f>
        <v>管道建筑物工程</v>
      </c>
      <c r="C32" s="333">
        <f>建筑工程概算!F232/10000</f>
        <v>4.48</v>
      </c>
      <c r="D32" s="333"/>
      <c r="E32" s="333"/>
      <c r="F32" s="334">
        <f t="shared" si="1"/>
        <v>4.48</v>
      </c>
    </row>
    <row r="33" s="311" customFormat="1" ht="15" customHeight="1" spans="1:7">
      <c r="A33" s="325"/>
      <c r="B33" s="336" t="s">
        <v>19</v>
      </c>
      <c r="C33" s="327">
        <f>SUM(C34:C36)</f>
        <v>2.05</v>
      </c>
      <c r="D33" s="327">
        <f>SUM(D34:D36)</f>
        <v>27.53</v>
      </c>
      <c r="E33" s="327"/>
      <c r="F33" s="328">
        <f t="shared" si="1"/>
        <v>29.58</v>
      </c>
      <c r="G33" s="314"/>
    </row>
    <row r="34" s="311" customFormat="1" ht="15" customHeight="1" spans="1:7">
      <c r="A34" s="331">
        <v>1</v>
      </c>
      <c r="B34" s="337" t="str">
        <f>'机电设备及安装工程 '!B6</f>
        <v>南部水厂增压泵更换</v>
      </c>
      <c r="C34" s="333">
        <f>'机电设备及安装工程 '!H6/10000</f>
        <v>0.8</v>
      </c>
      <c r="D34" s="333">
        <f>'机电设备及安装工程 '!G6/10000</f>
        <v>8.63</v>
      </c>
      <c r="E34" s="333"/>
      <c r="F34" s="334">
        <f t="shared" si="1"/>
        <v>9.43</v>
      </c>
      <c r="G34" s="314"/>
    </row>
    <row r="35" s="311" customFormat="1" ht="15" customHeight="1" spans="1:7">
      <c r="A35" s="331">
        <v>2</v>
      </c>
      <c r="B35" s="338" t="str">
        <f>'机电设备及安装工程 '!B9</f>
        <v>压力检测设备安装</v>
      </c>
      <c r="C35" s="333">
        <f>'机电设备及安装工程 '!H9/10000</f>
        <v>1.25</v>
      </c>
      <c r="D35" s="333">
        <f>'机电设备及安装工程 '!G9/10000</f>
        <v>13.3</v>
      </c>
      <c r="E35" s="333"/>
      <c r="F35" s="334">
        <f t="shared" si="1"/>
        <v>14.55</v>
      </c>
      <c r="G35" s="314"/>
    </row>
    <row r="36" s="311" customFormat="1" ht="15" customHeight="1" spans="1:7">
      <c r="A36" s="331">
        <v>3</v>
      </c>
      <c r="B36" s="338" t="str">
        <f>'机电设备及安装工程 '!B15</f>
        <v>通伏水厂、头闸水厂购买药剂</v>
      </c>
      <c r="C36" s="333">
        <f>'机电设备及安装工程 '!H15/10000</f>
        <v>0</v>
      </c>
      <c r="D36" s="333">
        <f>'机电设备及安装工程 '!G15/10000</f>
        <v>5.6</v>
      </c>
      <c r="E36" s="333"/>
      <c r="F36" s="334">
        <f t="shared" si="1"/>
        <v>5.6</v>
      </c>
      <c r="G36" s="314"/>
    </row>
    <row r="37" s="311" customFormat="1" ht="15" customHeight="1" spans="1:7">
      <c r="A37" s="325"/>
      <c r="B37" s="336" t="s">
        <v>20</v>
      </c>
      <c r="C37" s="327">
        <f>SUM(C38:C46)</f>
        <v>0.83</v>
      </c>
      <c r="D37" s="327">
        <f>SUM(D38:D46)</f>
        <v>10.28</v>
      </c>
      <c r="E37" s="339"/>
      <c r="F37" s="328">
        <f t="shared" si="1"/>
        <v>11.11</v>
      </c>
      <c r="G37" s="314"/>
    </row>
    <row r="38" s="311" customFormat="1" ht="15" customHeight="1" spans="1:7">
      <c r="A38" s="331">
        <v>1</v>
      </c>
      <c r="B38" s="337" t="str">
        <f>金属结构及安装工程!B6</f>
        <v>姚伏镇维修改造工程</v>
      </c>
      <c r="C38" s="333">
        <f>金属结构及安装工程!H6/10000</f>
        <v>0.09</v>
      </c>
      <c r="D38" s="333">
        <f>金属结构及安装工程!G6/10000</f>
        <v>1.09</v>
      </c>
      <c r="E38" s="340"/>
      <c r="F38" s="334">
        <f t="shared" si="1"/>
        <v>1.18</v>
      </c>
      <c r="G38" s="314"/>
    </row>
    <row r="39" s="311" customFormat="1" ht="15" customHeight="1" spans="1:7">
      <c r="A39" s="331">
        <v>2</v>
      </c>
      <c r="B39" s="337" t="str">
        <f>金属结构及安装工程!B16</f>
        <v>通伏乡维修改造工程</v>
      </c>
      <c r="C39" s="333">
        <f>金属结构及安装工程!H16/10000</f>
        <v>0.09</v>
      </c>
      <c r="D39" s="333">
        <f>金属结构及安装工程!G16/10000</f>
        <v>1.15</v>
      </c>
      <c r="E39" s="340"/>
      <c r="F39" s="334">
        <f t="shared" ref="F39:F47" si="2">SUM(C39:E39)</f>
        <v>1.24</v>
      </c>
      <c r="G39" s="314"/>
    </row>
    <row r="40" s="311" customFormat="1" ht="15" customHeight="1" spans="1:7">
      <c r="A40" s="331">
        <v>3</v>
      </c>
      <c r="B40" s="337" t="str">
        <f>金属结构及安装工程!B26</f>
        <v>崇岗镇维修改造工程</v>
      </c>
      <c r="C40" s="333">
        <f>金属结构及安装工程!H26/10000</f>
        <v>0.06</v>
      </c>
      <c r="D40" s="333">
        <f>金属结构及安装工程!G26/10000</f>
        <v>0.76</v>
      </c>
      <c r="E40" s="340"/>
      <c r="F40" s="334">
        <f t="shared" si="2"/>
        <v>0.82</v>
      </c>
      <c r="G40" s="314"/>
    </row>
    <row r="41" s="311" customFormat="1" ht="15" customHeight="1" spans="1:7">
      <c r="A41" s="331">
        <v>4</v>
      </c>
      <c r="B41" s="337" t="str">
        <f>金属结构及安装工程!B38</f>
        <v>渠口乡维修改造工程</v>
      </c>
      <c r="C41" s="333">
        <f>金属结构及安装工程!H38/10000</f>
        <v>0.05</v>
      </c>
      <c r="D41" s="333">
        <f>金属结构及安装工程!G38/10000</f>
        <v>0.57</v>
      </c>
      <c r="E41" s="340"/>
      <c r="F41" s="334">
        <f t="shared" si="2"/>
        <v>0.62</v>
      </c>
      <c r="G41" s="314"/>
    </row>
    <row r="42" s="311" customFormat="1" ht="15" customHeight="1" spans="1:7">
      <c r="A42" s="331">
        <v>5</v>
      </c>
      <c r="B42" s="337" t="str">
        <f>金属结构及安装工程!B47</f>
        <v>高庄乡维修改造工程</v>
      </c>
      <c r="C42" s="333">
        <f>金属结构及安装工程!H47/10000</f>
        <v>0.09</v>
      </c>
      <c r="D42" s="333">
        <f>金属结构及安装工程!G47/10000</f>
        <v>1.11</v>
      </c>
      <c r="E42" s="340"/>
      <c r="F42" s="334">
        <f t="shared" si="2"/>
        <v>1.2</v>
      </c>
      <c r="G42" s="314"/>
    </row>
    <row r="43" s="311" customFormat="1" ht="15" customHeight="1" spans="1:8">
      <c r="A43" s="331">
        <v>6</v>
      </c>
      <c r="B43" s="337" t="str">
        <f>金属结构及安装工程!B61</f>
        <v>头闸镇维修改造工程</v>
      </c>
      <c r="C43" s="333">
        <f>金属结构及安装工程!H61/10000</f>
        <v>0.21</v>
      </c>
      <c r="D43" s="333">
        <f>金属结构及安装工程!G61/10000</f>
        <v>2.57</v>
      </c>
      <c r="E43" s="340"/>
      <c r="F43" s="334">
        <f t="shared" si="2"/>
        <v>2.78</v>
      </c>
      <c r="G43" s="314"/>
      <c r="H43" s="341"/>
    </row>
    <row r="44" s="311" customFormat="1" ht="15" customHeight="1" spans="1:7">
      <c r="A44" s="331">
        <v>7</v>
      </c>
      <c r="B44" s="337" t="str">
        <f>金属结构及安装工程!B73</f>
        <v>宝丰镇维修改造工程</v>
      </c>
      <c r="C44" s="333">
        <f>金属结构及安装工程!H73/10000</f>
        <v>0.09</v>
      </c>
      <c r="D44" s="333">
        <f>金属结构及安装工程!G73/10000</f>
        <v>1.08</v>
      </c>
      <c r="E44" s="340"/>
      <c r="F44" s="334">
        <f t="shared" si="2"/>
        <v>1.17</v>
      </c>
      <c r="G44" s="314"/>
    </row>
    <row r="45" s="311" customFormat="1" ht="15" customHeight="1" spans="1:7">
      <c r="A45" s="331">
        <v>8</v>
      </c>
      <c r="B45" s="337" t="str">
        <f>金属结构及安装工程!B83</f>
        <v>灵沙乡维修改造工程</v>
      </c>
      <c r="C45" s="333">
        <f>金属结构及安装工程!H83/10000</f>
        <v>0.07</v>
      </c>
      <c r="D45" s="333">
        <f>金属结构及安装工程!G83/10000</f>
        <v>0.91</v>
      </c>
      <c r="E45" s="340"/>
      <c r="F45" s="334">
        <f t="shared" si="2"/>
        <v>0.98</v>
      </c>
      <c r="G45" s="314"/>
    </row>
    <row r="46" s="311" customFormat="1" ht="15" customHeight="1" spans="1:7">
      <c r="A46" s="331">
        <v>9</v>
      </c>
      <c r="B46" s="342" t="str">
        <f>金属结构及安装工程!B93</f>
        <v>黄渠桥镇维修改造工程</v>
      </c>
      <c r="C46" s="333">
        <f>金属结构及安装工程!H93/10000</f>
        <v>0.08</v>
      </c>
      <c r="D46" s="333">
        <f>金属结构及安装工程!G93/10000</f>
        <v>1.04</v>
      </c>
      <c r="E46" s="333"/>
      <c r="F46" s="334">
        <f t="shared" si="2"/>
        <v>1.12</v>
      </c>
      <c r="G46" s="314"/>
    </row>
    <row r="47" s="311" customFormat="1" ht="15" customHeight="1" spans="1:9">
      <c r="A47" s="325"/>
      <c r="B47" s="343" t="s">
        <v>21</v>
      </c>
      <c r="C47" s="344">
        <f>C4+C33+C37</f>
        <v>73.09</v>
      </c>
      <c r="D47" s="344">
        <f>D4+D33+D37</f>
        <v>37.81</v>
      </c>
      <c r="E47" s="344"/>
      <c r="F47" s="345">
        <f t="shared" si="2"/>
        <v>110.9</v>
      </c>
      <c r="G47" s="314"/>
      <c r="I47" s="348"/>
    </row>
    <row r="48" s="311" customFormat="1" ht="15" customHeight="1" spans="1:8">
      <c r="A48" s="325"/>
      <c r="B48" s="346" t="s">
        <v>22</v>
      </c>
      <c r="C48" s="347">
        <f>F47*1%</f>
        <v>1.11</v>
      </c>
      <c r="D48" s="344"/>
      <c r="E48" s="344"/>
      <c r="F48" s="328">
        <f t="shared" ref="F48:F56" si="3">SUM(C48:E48)</f>
        <v>1.11</v>
      </c>
      <c r="H48" s="348"/>
    </row>
    <row r="49" s="311" customFormat="1" ht="15" customHeight="1" spans="1:8">
      <c r="A49" s="325"/>
      <c r="B49" s="343" t="s">
        <v>23</v>
      </c>
      <c r="C49" s="327">
        <f t="shared" ref="C49:F49" si="4">C48+C4+C33+C37</f>
        <v>74.2</v>
      </c>
      <c r="D49" s="327">
        <f t="shared" si="4"/>
        <v>37.81</v>
      </c>
      <c r="E49" s="327"/>
      <c r="F49" s="328">
        <f t="shared" si="4"/>
        <v>112.01</v>
      </c>
      <c r="G49" s="349"/>
      <c r="H49" s="350"/>
    </row>
    <row r="50" s="311" customFormat="1" ht="15" customHeight="1" spans="1:6">
      <c r="A50" s="325"/>
      <c r="B50" s="336" t="s">
        <v>24</v>
      </c>
      <c r="C50" s="344"/>
      <c r="D50" s="344"/>
      <c r="E50" s="344">
        <f>SUM(E51:E55)</f>
        <v>10.64</v>
      </c>
      <c r="F50" s="328">
        <f t="shared" si="3"/>
        <v>10.64</v>
      </c>
    </row>
    <row r="51" s="311" customFormat="1" ht="15" customHeight="1" spans="1:6">
      <c r="A51" s="351">
        <v>1</v>
      </c>
      <c r="B51" s="342" t="s">
        <v>25</v>
      </c>
      <c r="C51" s="352"/>
      <c r="D51" s="352"/>
      <c r="E51" s="352">
        <f>F49*2%</f>
        <v>2.24</v>
      </c>
      <c r="F51" s="334">
        <f t="shared" si="3"/>
        <v>2.24</v>
      </c>
    </row>
    <row r="52" s="311" customFormat="1" ht="15" customHeight="1" spans="1:6">
      <c r="A52" s="351">
        <v>2</v>
      </c>
      <c r="B52" s="342" t="s">
        <v>26</v>
      </c>
      <c r="C52" s="352"/>
      <c r="D52" s="352"/>
      <c r="E52" s="352">
        <f>F49*1.5%</f>
        <v>1.68</v>
      </c>
      <c r="F52" s="334">
        <f t="shared" si="3"/>
        <v>1.68</v>
      </c>
    </row>
    <row r="53" s="311" customFormat="1" ht="15" customHeight="1" spans="1:6">
      <c r="A53" s="351">
        <v>3</v>
      </c>
      <c r="B53" s="342" t="s">
        <v>27</v>
      </c>
      <c r="C53" s="352"/>
      <c r="D53" s="352"/>
      <c r="E53" s="352">
        <f>F49*3%</f>
        <v>3.36</v>
      </c>
      <c r="F53" s="334">
        <f t="shared" si="3"/>
        <v>3.36</v>
      </c>
    </row>
    <row r="54" s="311" customFormat="1" ht="15" customHeight="1" spans="1:6">
      <c r="A54" s="351">
        <v>4</v>
      </c>
      <c r="B54" s="342" t="s">
        <v>28</v>
      </c>
      <c r="C54" s="352"/>
      <c r="D54" s="352"/>
      <c r="E54" s="352">
        <f>F49*2.5%</f>
        <v>2.8</v>
      </c>
      <c r="F54" s="334">
        <f t="shared" si="3"/>
        <v>2.8</v>
      </c>
    </row>
    <row r="55" s="311" customFormat="1" ht="15" customHeight="1" spans="1:6">
      <c r="A55" s="351">
        <v>5</v>
      </c>
      <c r="B55" s="342" t="s">
        <v>29</v>
      </c>
      <c r="C55" s="352"/>
      <c r="D55" s="352"/>
      <c r="E55" s="353">
        <f>F49*0.5%</f>
        <v>0.56</v>
      </c>
      <c r="F55" s="334">
        <f t="shared" si="3"/>
        <v>0.56</v>
      </c>
    </row>
    <row r="56" s="311" customFormat="1" ht="15" customHeight="1" spans="1:10">
      <c r="A56" s="325"/>
      <c r="B56" s="343" t="s">
        <v>30</v>
      </c>
      <c r="C56" s="344">
        <f>C49+C50</f>
        <v>74.2</v>
      </c>
      <c r="D56" s="344">
        <f>D49+D50</f>
        <v>37.81</v>
      </c>
      <c r="E56" s="344">
        <f>E49+E50</f>
        <v>10.64</v>
      </c>
      <c r="F56" s="328">
        <f t="shared" si="3"/>
        <v>122.65</v>
      </c>
      <c r="G56" s="354"/>
      <c r="J56" s="367"/>
    </row>
    <row r="57" s="311" customFormat="1" ht="15" customHeight="1" spans="1:10">
      <c r="A57" s="355"/>
      <c r="B57" s="356"/>
      <c r="C57" s="357"/>
      <c r="D57" s="357"/>
      <c r="E57" s="357"/>
      <c r="F57" s="358"/>
      <c r="G57" s="354"/>
      <c r="J57" s="367"/>
    </row>
    <row r="58" ht="15" customHeight="1" spans="1:10">
      <c r="A58" s="359"/>
      <c r="B58" s="360" t="s">
        <v>31</v>
      </c>
      <c r="C58" s="361"/>
      <c r="D58" s="361"/>
      <c r="E58" s="361"/>
      <c r="F58" s="362">
        <f>F56</f>
        <v>122.65</v>
      </c>
      <c r="G58" s="363">
        <v>95</v>
      </c>
      <c r="H58" s="314">
        <f>F58-G58</f>
        <v>27.65</v>
      </c>
      <c r="I58" s="368"/>
      <c r="J58" s="363"/>
    </row>
    <row r="60" spans="6:6">
      <c r="F60" s="364"/>
    </row>
    <row r="61" spans="7:7">
      <c r="G61" s="365"/>
    </row>
    <row r="63" spans="6:6">
      <c r="F63" s="366"/>
    </row>
    <row r="65" spans="7:7">
      <c r="G65" s="363"/>
    </row>
  </sheetData>
  <mergeCells count="1">
    <mergeCell ref="A1:F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"/>
  <sheetViews>
    <sheetView view="pageBreakPreview" zoomScaleNormal="100" topLeftCell="A201" workbookViewId="0">
      <selection activeCell="B159" sqref="B159"/>
    </sheetView>
  </sheetViews>
  <sheetFormatPr defaultColWidth="9" defaultRowHeight="14.25" outlineLevelCol="7"/>
  <cols>
    <col min="1" max="1" width="5.25" style="256" customWidth="1"/>
    <col min="2" max="2" width="31.875" style="198" customWidth="1"/>
    <col min="3" max="3" width="6.5" style="256" customWidth="1"/>
    <col min="4" max="4" width="10.375" style="256" customWidth="1"/>
    <col min="5" max="5" width="9.875" style="257" customWidth="1"/>
    <col min="6" max="6" width="12.375" style="258" customWidth="1"/>
    <col min="7" max="7" width="5.5" style="256" customWidth="1"/>
    <col min="8" max="13" width="12.75" style="198" customWidth="1"/>
    <col min="14" max="14" width="9.5" style="198" customWidth="1"/>
    <col min="15" max="256" width="8.75" style="198"/>
    <col min="257" max="257" width="4.125" style="198" customWidth="1"/>
    <col min="258" max="258" width="33.125" style="198" customWidth="1"/>
    <col min="259" max="259" width="4.125" style="198" customWidth="1"/>
    <col min="260" max="260" width="10.75" style="198" customWidth="1"/>
    <col min="261" max="261" width="10.625" style="198" customWidth="1"/>
    <col min="262" max="262" width="13.375" style="198" customWidth="1"/>
    <col min="263" max="263" width="10.75" style="198" customWidth="1"/>
    <col min="264" max="512" width="8.75" style="198"/>
    <col min="513" max="513" width="4.125" style="198" customWidth="1"/>
    <col min="514" max="514" width="33.125" style="198" customWidth="1"/>
    <col min="515" max="515" width="4.125" style="198" customWidth="1"/>
    <col min="516" max="516" width="10.75" style="198" customWidth="1"/>
    <col min="517" max="517" width="10.625" style="198" customWidth="1"/>
    <col min="518" max="518" width="13.375" style="198" customWidth="1"/>
    <col min="519" max="519" width="10.75" style="198" customWidth="1"/>
    <col min="520" max="768" width="8.75" style="198"/>
    <col min="769" max="769" width="4.125" style="198" customWidth="1"/>
    <col min="770" max="770" width="33.125" style="198" customWidth="1"/>
    <col min="771" max="771" width="4.125" style="198" customWidth="1"/>
    <col min="772" max="772" width="10.75" style="198" customWidth="1"/>
    <col min="773" max="773" width="10.625" style="198" customWidth="1"/>
    <col min="774" max="774" width="13.375" style="198" customWidth="1"/>
    <col min="775" max="775" width="10.75" style="198" customWidth="1"/>
    <col min="776" max="1024" width="8.75" style="198"/>
    <col min="1025" max="1025" width="4.125" style="198" customWidth="1"/>
    <col min="1026" max="1026" width="33.125" style="198" customWidth="1"/>
    <col min="1027" max="1027" width="4.125" style="198" customWidth="1"/>
    <col min="1028" max="1028" width="10.75" style="198" customWidth="1"/>
    <col min="1029" max="1029" width="10.625" style="198" customWidth="1"/>
    <col min="1030" max="1030" width="13.375" style="198" customWidth="1"/>
    <col min="1031" max="1031" width="10.75" style="198" customWidth="1"/>
    <col min="1032" max="1280" width="8.75" style="198"/>
    <col min="1281" max="1281" width="4.125" style="198" customWidth="1"/>
    <col min="1282" max="1282" width="33.125" style="198" customWidth="1"/>
    <col min="1283" max="1283" width="4.125" style="198" customWidth="1"/>
    <col min="1284" max="1284" width="10.75" style="198" customWidth="1"/>
    <col min="1285" max="1285" width="10.625" style="198" customWidth="1"/>
    <col min="1286" max="1286" width="13.375" style="198" customWidth="1"/>
    <col min="1287" max="1287" width="10.75" style="198" customWidth="1"/>
    <col min="1288" max="1536" width="8.75" style="198"/>
    <col min="1537" max="1537" width="4.125" style="198" customWidth="1"/>
    <col min="1538" max="1538" width="33.125" style="198" customWidth="1"/>
    <col min="1539" max="1539" width="4.125" style="198" customWidth="1"/>
    <col min="1540" max="1540" width="10.75" style="198" customWidth="1"/>
    <col min="1541" max="1541" width="10.625" style="198" customWidth="1"/>
    <col min="1542" max="1542" width="13.375" style="198" customWidth="1"/>
    <col min="1543" max="1543" width="10.75" style="198" customWidth="1"/>
    <col min="1544" max="1792" width="8.75" style="198"/>
    <col min="1793" max="1793" width="4.125" style="198" customWidth="1"/>
    <col min="1794" max="1794" width="33.125" style="198" customWidth="1"/>
    <col min="1795" max="1795" width="4.125" style="198" customWidth="1"/>
    <col min="1796" max="1796" width="10.75" style="198" customWidth="1"/>
    <col min="1797" max="1797" width="10.625" style="198" customWidth="1"/>
    <col min="1798" max="1798" width="13.375" style="198" customWidth="1"/>
    <col min="1799" max="1799" width="10.75" style="198" customWidth="1"/>
    <col min="1800" max="2048" width="8.75" style="198"/>
    <col min="2049" max="2049" width="4.125" style="198" customWidth="1"/>
    <col min="2050" max="2050" width="33.125" style="198" customWidth="1"/>
    <col min="2051" max="2051" width="4.125" style="198" customWidth="1"/>
    <col min="2052" max="2052" width="10.75" style="198" customWidth="1"/>
    <col min="2053" max="2053" width="10.625" style="198" customWidth="1"/>
    <col min="2054" max="2054" width="13.375" style="198" customWidth="1"/>
    <col min="2055" max="2055" width="10.75" style="198" customWidth="1"/>
    <col min="2056" max="2304" width="8.75" style="198"/>
    <col min="2305" max="2305" width="4.125" style="198" customWidth="1"/>
    <col min="2306" max="2306" width="33.125" style="198" customWidth="1"/>
    <col min="2307" max="2307" width="4.125" style="198" customWidth="1"/>
    <col min="2308" max="2308" width="10.75" style="198" customWidth="1"/>
    <col min="2309" max="2309" width="10.625" style="198" customWidth="1"/>
    <col min="2310" max="2310" width="13.375" style="198" customWidth="1"/>
    <col min="2311" max="2311" width="10.75" style="198" customWidth="1"/>
    <col min="2312" max="2560" width="8.75" style="198"/>
    <col min="2561" max="2561" width="4.125" style="198" customWidth="1"/>
    <col min="2562" max="2562" width="33.125" style="198" customWidth="1"/>
    <col min="2563" max="2563" width="4.125" style="198" customWidth="1"/>
    <col min="2564" max="2564" width="10.75" style="198" customWidth="1"/>
    <col min="2565" max="2565" width="10.625" style="198" customWidth="1"/>
    <col min="2566" max="2566" width="13.375" style="198" customWidth="1"/>
    <col min="2567" max="2567" width="10.75" style="198" customWidth="1"/>
    <col min="2568" max="2816" width="8.75" style="198"/>
    <col min="2817" max="2817" width="4.125" style="198" customWidth="1"/>
    <col min="2818" max="2818" width="33.125" style="198" customWidth="1"/>
    <col min="2819" max="2819" width="4.125" style="198" customWidth="1"/>
    <col min="2820" max="2820" width="10.75" style="198" customWidth="1"/>
    <col min="2821" max="2821" width="10.625" style="198" customWidth="1"/>
    <col min="2822" max="2822" width="13.375" style="198" customWidth="1"/>
    <col min="2823" max="2823" width="10.75" style="198" customWidth="1"/>
    <col min="2824" max="3072" width="8.75" style="198"/>
    <col min="3073" max="3073" width="4.125" style="198" customWidth="1"/>
    <col min="3074" max="3074" width="33.125" style="198" customWidth="1"/>
    <col min="3075" max="3075" width="4.125" style="198" customWidth="1"/>
    <col min="3076" max="3076" width="10.75" style="198" customWidth="1"/>
    <col min="3077" max="3077" width="10.625" style="198" customWidth="1"/>
    <col min="3078" max="3078" width="13.375" style="198" customWidth="1"/>
    <col min="3079" max="3079" width="10.75" style="198" customWidth="1"/>
    <col min="3080" max="3328" width="8.75" style="198"/>
    <col min="3329" max="3329" width="4.125" style="198" customWidth="1"/>
    <col min="3330" max="3330" width="33.125" style="198" customWidth="1"/>
    <col min="3331" max="3331" width="4.125" style="198" customWidth="1"/>
    <col min="3332" max="3332" width="10.75" style="198" customWidth="1"/>
    <col min="3333" max="3333" width="10.625" style="198" customWidth="1"/>
    <col min="3334" max="3334" width="13.375" style="198" customWidth="1"/>
    <col min="3335" max="3335" width="10.75" style="198" customWidth="1"/>
    <col min="3336" max="3584" width="8.75" style="198"/>
    <col min="3585" max="3585" width="4.125" style="198" customWidth="1"/>
    <col min="3586" max="3586" width="33.125" style="198" customWidth="1"/>
    <col min="3587" max="3587" width="4.125" style="198" customWidth="1"/>
    <col min="3588" max="3588" width="10.75" style="198" customWidth="1"/>
    <col min="3589" max="3589" width="10.625" style="198" customWidth="1"/>
    <col min="3590" max="3590" width="13.375" style="198" customWidth="1"/>
    <col min="3591" max="3591" width="10.75" style="198" customWidth="1"/>
    <col min="3592" max="3840" width="8.75" style="198"/>
    <col min="3841" max="3841" width="4.125" style="198" customWidth="1"/>
    <col min="3842" max="3842" width="33.125" style="198" customWidth="1"/>
    <col min="3843" max="3843" width="4.125" style="198" customWidth="1"/>
    <col min="3844" max="3844" width="10.75" style="198" customWidth="1"/>
    <col min="3845" max="3845" width="10.625" style="198" customWidth="1"/>
    <col min="3846" max="3846" width="13.375" style="198" customWidth="1"/>
    <col min="3847" max="3847" width="10.75" style="198" customWidth="1"/>
    <col min="3848" max="4096" width="8.75" style="198"/>
    <col min="4097" max="4097" width="4.125" style="198" customWidth="1"/>
    <col min="4098" max="4098" width="33.125" style="198" customWidth="1"/>
    <col min="4099" max="4099" width="4.125" style="198" customWidth="1"/>
    <col min="4100" max="4100" width="10.75" style="198" customWidth="1"/>
    <col min="4101" max="4101" width="10.625" style="198" customWidth="1"/>
    <col min="4102" max="4102" width="13.375" style="198" customWidth="1"/>
    <col min="4103" max="4103" width="10.75" style="198" customWidth="1"/>
    <col min="4104" max="4352" width="8.75" style="198"/>
    <col min="4353" max="4353" width="4.125" style="198" customWidth="1"/>
    <col min="4354" max="4354" width="33.125" style="198" customWidth="1"/>
    <col min="4355" max="4355" width="4.125" style="198" customWidth="1"/>
    <col min="4356" max="4356" width="10.75" style="198" customWidth="1"/>
    <col min="4357" max="4357" width="10.625" style="198" customWidth="1"/>
    <col min="4358" max="4358" width="13.375" style="198" customWidth="1"/>
    <col min="4359" max="4359" width="10.75" style="198" customWidth="1"/>
    <col min="4360" max="4608" width="8.75" style="198"/>
    <col min="4609" max="4609" width="4.125" style="198" customWidth="1"/>
    <col min="4610" max="4610" width="33.125" style="198" customWidth="1"/>
    <col min="4611" max="4611" width="4.125" style="198" customWidth="1"/>
    <col min="4612" max="4612" width="10.75" style="198" customWidth="1"/>
    <col min="4613" max="4613" width="10.625" style="198" customWidth="1"/>
    <col min="4614" max="4614" width="13.375" style="198" customWidth="1"/>
    <col min="4615" max="4615" width="10.75" style="198" customWidth="1"/>
    <col min="4616" max="4864" width="8.75" style="198"/>
    <col min="4865" max="4865" width="4.125" style="198" customWidth="1"/>
    <col min="4866" max="4866" width="33.125" style="198" customWidth="1"/>
    <col min="4867" max="4867" width="4.125" style="198" customWidth="1"/>
    <col min="4868" max="4868" width="10.75" style="198" customWidth="1"/>
    <col min="4869" max="4869" width="10.625" style="198" customWidth="1"/>
    <col min="4870" max="4870" width="13.375" style="198" customWidth="1"/>
    <col min="4871" max="4871" width="10.75" style="198" customWidth="1"/>
    <col min="4872" max="5120" width="8.75" style="198"/>
    <col min="5121" max="5121" width="4.125" style="198" customWidth="1"/>
    <col min="5122" max="5122" width="33.125" style="198" customWidth="1"/>
    <col min="5123" max="5123" width="4.125" style="198" customWidth="1"/>
    <col min="5124" max="5124" width="10.75" style="198" customWidth="1"/>
    <col min="5125" max="5125" width="10.625" style="198" customWidth="1"/>
    <col min="5126" max="5126" width="13.375" style="198" customWidth="1"/>
    <col min="5127" max="5127" width="10.75" style="198" customWidth="1"/>
    <col min="5128" max="5376" width="8.75" style="198"/>
    <col min="5377" max="5377" width="4.125" style="198" customWidth="1"/>
    <col min="5378" max="5378" width="33.125" style="198" customWidth="1"/>
    <col min="5379" max="5379" width="4.125" style="198" customWidth="1"/>
    <col min="5380" max="5380" width="10.75" style="198" customWidth="1"/>
    <col min="5381" max="5381" width="10.625" style="198" customWidth="1"/>
    <col min="5382" max="5382" width="13.375" style="198" customWidth="1"/>
    <col min="5383" max="5383" width="10.75" style="198" customWidth="1"/>
    <col min="5384" max="5632" width="8.75" style="198"/>
    <col min="5633" max="5633" width="4.125" style="198" customWidth="1"/>
    <col min="5634" max="5634" width="33.125" style="198" customWidth="1"/>
    <col min="5635" max="5635" width="4.125" style="198" customWidth="1"/>
    <col min="5636" max="5636" width="10.75" style="198" customWidth="1"/>
    <col min="5637" max="5637" width="10.625" style="198" customWidth="1"/>
    <col min="5638" max="5638" width="13.375" style="198" customWidth="1"/>
    <col min="5639" max="5639" width="10.75" style="198" customWidth="1"/>
    <col min="5640" max="5888" width="8.75" style="198"/>
    <col min="5889" max="5889" width="4.125" style="198" customWidth="1"/>
    <col min="5890" max="5890" width="33.125" style="198" customWidth="1"/>
    <col min="5891" max="5891" width="4.125" style="198" customWidth="1"/>
    <col min="5892" max="5892" width="10.75" style="198" customWidth="1"/>
    <col min="5893" max="5893" width="10.625" style="198" customWidth="1"/>
    <col min="5894" max="5894" width="13.375" style="198" customWidth="1"/>
    <col min="5895" max="5895" width="10.75" style="198" customWidth="1"/>
    <col min="5896" max="6144" width="8.75" style="198"/>
    <col min="6145" max="6145" width="4.125" style="198" customWidth="1"/>
    <col min="6146" max="6146" width="33.125" style="198" customWidth="1"/>
    <col min="6147" max="6147" width="4.125" style="198" customWidth="1"/>
    <col min="6148" max="6148" width="10.75" style="198" customWidth="1"/>
    <col min="6149" max="6149" width="10.625" style="198" customWidth="1"/>
    <col min="6150" max="6150" width="13.375" style="198" customWidth="1"/>
    <col min="6151" max="6151" width="10.75" style="198" customWidth="1"/>
    <col min="6152" max="6400" width="8.75" style="198"/>
    <col min="6401" max="6401" width="4.125" style="198" customWidth="1"/>
    <col min="6402" max="6402" width="33.125" style="198" customWidth="1"/>
    <col min="6403" max="6403" width="4.125" style="198" customWidth="1"/>
    <col min="6404" max="6404" width="10.75" style="198" customWidth="1"/>
    <col min="6405" max="6405" width="10.625" style="198" customWidth="1"/>
    <col min="6406" max="6406" width="13.375" style="198" customWidth="1"/>
    <col min="6407" max="6407" width="10.75" style="198" customWidth="1"/>
    <col min="6408" max="6656" width="8.75" style="198"/>
    <col min="6657" max="6657" width="4.125" style="198" customWidth="1"/>
    <col min="6658" max="6658" width="33.125" style="198" customWidth="1"/>
    <col min="6659" max="6659" width="4.125" style="198" customWidth="1"/>
    <col min="6660" max="6660" width="10.75" style="198" customWidth="1"/>
    <col min="6661" max="6661" width="10.625" style="198" customWidth="1"/>
    <col min="6662" max="6662" width="13.375" style="198" customWidth="1"/>
    <col min="6663" max="6663" width="10.75" style="198" customWidth="1"/>
    <col min="6664" max="6912" width="8.75" style="198"/>
    <col min="6913" max="6913" width="4.125" style="198" customWidth="1"/>
    <col min="6914" max="6914" width="33.125" style="198" customWidth="1"/>
    <col min="6915" max="6915" width="4.125" style="198" customWidth="1"/>
    <col min="6916" max="6916" width="10.75" style="198" customWidth="1"/>
    <col min="6917" max="6917" width="10.625" style="198" customWidth="1"/>
    <col min="6918" max="6918" width="13.375" style="198" customWidth="1"/>
    <col min="6919" max="6919" width="10.75" style="198" customWidth="1"/>
    <col min="6920" max="7168" width="8.75" style="198"/>
    <col min="7169" max="7169" width="4.125" style="198" customWidth="1"/>
    <col min="7170" max="7170" width="33.125" style="198" customWidth="1"/>
    <col min="7171" max="7171" width="4.125" style="198" customWidth="1"/>
    <col min="7172" max="7172" width="10.75" style="198" customWidth="1"/>
    <col min="7173" max="7173" width="10.625" style="198" customWidth="1"/>
    <col min="7174" max="7174" width="13.375" style="198" customWidth="1"/>
    <col min="7175" max="7175" width="10.75" style="198" customWidth="1"/>
    <col min="7176" max="7424" width="8.75" style="198"/>
    <col min="7425" max="7425" width="4.125" style="198" customWidth="1"/>
    <col min="7426" max="7426" width="33.125" style="198" customWidth="1"/>
    <col min="7427" max="7427" width="4.125" style="198" customWidth="1"/>
    <col min="7428" max="7428" width="10.75" style="198" customWidth="1"/>
    <col min="7429" max="7429" width="10.625" style="198" customWidth="1"/>
    <col min="7430" max="7430" width="13.375" style="198" customWidth="1"/>
    <col min="7431" max="7431" width="10.75" style="198" customWidth="1"/>
    <col min="7432" max="7680" width="8.75" style="198"/>
    <col min="7681" max="7681" width="4.125" style="198" customWidth="1"/>
    <col min="7682" max="7682" width="33.125" style="198" customWidth="1"/>
    <col min="7683" max="7683" width="4.125" style="198" customWidth="1"/>
    <col min="7684" max="7684" width="10.75" style="198" customWidth="1"/>
    <col min="7685" max="7685" width="10.625" style="198" customWidth="1"/>
    <col min="7686" max="7686" width="13.375" style="198" customWidth="1"/>
    <col min="7687" max="7687" width="10.75" style="198" customWidth="1"/>
    <col min="7688" max="7936" width="8.75" style="198"/>
    <col min="7937" max="7937" width="4.125" style="198" customWidth="1"/>
    <col min="7938" max="7938" width="33.125" style="198" customWidth="1"/>
    <col min="7939" max="7939" width="4.125" style="198" customWidth="1"/>
    <col min="7940" max="7940" width="10.75" style="198" customWidth="1"/>
    <col min="7941" max="7941" width="10.625" style="198" customWidth="1"/>
    <col min="7942" max="7942" width="13.375" style="198" customWidth="1"/>
    <col min="7943" max="7943" width="10.75" style="198" customWidth="1"/>
    <col min="7944" max="8192" width="8.75" style="198"/>
    <col min="8193" max="8193" width="4.125" style="198" customWidth="1"/>
    <col min="8194" max="8194" width="33.125" style="198" customWidth="1"/>
    <col min="8195" max="8195" width="4.125" style="198" customWidth="1"/>
    <col min="8196" max="8196" width="10.75" style="198" customWidth="1"/>
    <col min="8197" max="8197" width="10.625" style="198" customWidth="1"/>
    <col min="8198" max="8198" width="13.375" style="198" customWidth="1"/>
    <col min="8199" max="8199" width="10.75" style="198" customWidth="1"/>
    <col min="8200" max="8448" width="8.75" style="198"/>
    <col min="8449" max="8449" width="4.125" style="198" customWidth="1"/>
    <col min="8450" max="8450" width="33.125" style="198" customWidth="1"/>
    <col min="8451" max="8451" width="4.125" style="198" customWidth="1"/>
    <col min="8452" max="8452" width="10.75" style="198" customWidth="1"/>
    <col min="8453" max="8453" width="10.625" style="198" customWidth="1"/>
    <col min="8454" max="8454" width="13.375" style="198" customWidth="1"/>
    <col min="8455" max="8455" width="10.75" style="198" customWidth="1"/>
    <col min="8456" max="8704" width="8.75" style="198"/>
    <col min="8705" max="8705" width="4.125" style="198" customWidth="1"/>
    <col min="8706" max="8706" width="33.125" style="198" customWidth="1"/>
    <col min="8707" max="8707" width="4.125" style="198" customWidth="1"/>
    <col min="8708" max="8708" width="10.75" style="198" customWidth="1"/>
    <col min="8709" max="8709" width="10.625" style="198" customWidth="1"/>
    <col min="8710" max="8710" width="13.375" style="198" customWidth="1"/>
    <col min="8711" max="8711" width="10.75" style="198" customWidth="1"/>
    <col min="8712" max="8960" width="8.75" style="198"/>
    <col min="8961" max="8961" width="4.125" style="198" customWidth="1"/>
    <col min="8962" max="8962" width="33.125" style="198" customWidth="1"/>
    <col min="8963" max="8963" width="4.125" style="198" customWidth="1"/>
    <col min="8964" max="8964" width="10.75" style="198" customWidth="1"/>
    <col min="8965" max="8965" width="10.625" style="198" customWidth="1"/>
    <col min="8966" max="8966" width="13.375" style="198" customWidth="1"/>
    <col min="8967" max="8967" width="10.75" style="198" customWidth="1"/>
    <col min="8968" max="9216" width="8.75" style="198"/>
    <col min="9217" max="9217" width="4.125" style="198" customWidth="1"/>
    <col min="9218" max="9218" width="33.125" style="198" customWidth="1"/>
    <col min="9219" max="9219" width="4.125" style="198" customWidth="1"/>
    <col min="9220" max="9220" width="10.75" style="198" customWidth="1"/>
    <col min="9221" max="9221" width="10.625" style="198" customWidth="1"/>
    <col min="9222" max="9222" width="13.375" style="198" customWidth="1"/>
    <col min="9223" max="9223" width="10.75" style="198" customWidth="1"/>
    <col min="9224" max="9472" width="8.75" style="198"/>
    <col min="9473" max="9473" width="4.125" style="198" customWidth="1"/>
    <col min="9474" max="9474" width="33.125" style="198" customWidth="1"/>
    <col min="9475" max="9475" width="4.125" style="198" customWidth="1"/>
    <col min="9476" max="9476" width="10.75" style="198" customWidth="1"/>
    <col min="9477" max="9477" width="10.625" style="198" customWidth="1"/>
    <col min="9478" max="9478" width="13.375" style="198" customWidth="1"/>
    <col min="9479" max="9479" width="10.75" style="198" customWidth="1"/>
    <col min="9480" max="9728" width="8.75" style="198"/>
    <col min="9729" max="9729" width="4.125" style="198" customWidth="1"/>
    <col min="9730" max="9730" width="33.125" style="198" customWidth="1"/>
    <col min="9731" max="9731" width="4.125" style="198" customWidth="1"/>
    <col min="9732" max="9732" width="10.75" style="198" customWidth="1"/>
    <col min="9733" max="9733" width="10.625" style="198" customWidth="1"/>
    <col min="9734" max="9734" width="13.375" style="198" customWidth="1"/>
    <col min="9735" max="9735" width="10.75" style="198" customWidth="1"/>
    <col min="9736" max="9984" width="8.75" style="198"/>
    <col min="9985" max="9985" width="4.125" style="198" customWidth="1"/>
    <col min="9986" max="9986" width="33.125" style="198" customWidth="1"/>
    <col min="9987" max="9987" width="4.125" style="198" customWidth="1"/>
    <col min="9988" max="9988" width="10.75" style="198" customWidth="1"/>
    <col min="9989" max="9989" width="10.625" style="198" customWidth="1"/>
    <col min="9990" max="9990" width="13.375" style="198" customWidth="1"/>
    <col min="9991" max="9991" width="10.75" style="198" customWidth="1"/>
    <col min="9992" max="10240" width="8.75" style="198"/>
    <col min="10241" max="10241" width="4.125" style="198" customWidth="1"/>
    <col min="10242" max="10242" width="33.125" style="198" customWidth="1"/>
    <col min="10243" max="10243" width="4.125" style="198" customWidth="1"/>
    <col min="10244" max="10244" width="10.75" style="198" customWidth="1"/>
    <col min="10245" max="10245" width="10.625" style="198" customWidth="1"/>
    <col min="10246" max="10246" width="13.375" style="198" customWidth="1"/>
    <col min="10247" max="10247" width="10.75" style="198" customWidth="1"/>
    <col min="10248" max="10496" width="8.75" style="198"/>
    <col min="10497" max="10497" width="4.125" style="198" customWidth="1"/>
    <col min="10498" max="10498" width="33.125" style="198" customWidth="1"/>
    <col min="10499" max="10499" width="4.125" style="198" customWidth="1"/>
    <col min="10500" max="10500" width="10.75" style="198" customWidth="1"/>
    <col min="10501" max="10501" width="10.625" style="198" customWidth="1"/>
    <col min="10502" max="10502" width="13.375" style="198" customWidth="1"/>
    <col min="10503" max="10503" width="10.75" style="198" customWidth="1"/>
    <col min="10504" max="10752" width="8.75" style="198"/>
    <col min="10753" max="10753" width="4.125" style="198" customWidth="1"/>
    <col min="10754" max="10754" width="33.125" style="198" customWidth="1"/>
    <col min="10755" max="10755" width="4.125" style="198" customWidth="1"/>
    <col min="10756" max="10756" width="10.75" style="198" customWidth="1"/>
    <col min="10757" max="10757" width="10.625" style="198" customWidth="1"/>
    <col min="10758" max="10758" width="13.375" style="198" customWidth="1"/>
    <col min="10759" max="10759" width="10.75" style="198" customWidth="1"/>
    <col min="10760" max="11008" width="8.75" style="198"/>
    <col min="11009" max="11009" width="4.125" style="198" customWidth="1"/>
    <col min="11010" max="11010" width="33.125" style="198" customWidth="1"/>
    <col min="11011" max="11011" width="4.125" style="198" customWidth="1"/>
    <col min="11012" max="11012" width="10.75" style="198" customWidth="1"/>
    <col min="11013" max="11013" width="10.625" style="198" customWidth="1"/>
    <col min="11014" max="11014" width="13.375" style="198" customWidth="1"/>
    <col min="11015" max="11015" width="10.75" style="198" customWidth="1"/>
    <col min="11016" max="11264" width="8.75" style="198"/>
    <col min="11265" max="11265" width="4.125" style="198" customWidth="1"/>
    <col min="11266" max="11266" width="33.125" style="198" customWidth="1"/>
    <col min="11267" max="11267" width="4.125" style="198" customWidth="1"/>
    <col min="11268" max="11268" width="10.75" style="198" customWidth="1"/>
    <col min="11269" max="11269" width="10.625" style="198" customWidth="1"/>
    <col min="11270" max="11270" width="13.375" style="198" customWidth="1"/>
    <col min="11271" max="11271" width="10.75" style="198" customWidth="1"/>
    <col min="11272" max="11520" width="8.75" style="198"/>
    <col min="11521" max="11521" width="4.125" style="198" customWidth="1"/>
    <col min="11522" max="11522" width="33.125" style="198" customWidth="1"/>
    <col min="11523" max="11523" width="4.125" style="198" customWidth="1"/>
    <col min="11524" max="11524" width="10.75" style="198" customWidth="1"/>
    <col min="11525" max="11525" width="10.625" style="198" customWidth="1"/>
    <col min="11526" max="11526" width="13.375" style="198" customWidth="1"/>
    <col min="11527" max="11527" width="10.75" style="198" customWidth="1"/>
    <col min="11528" max="11776" width="8.75" style="198"/>
    <col min="11777" max="11777" width="4.125" style="198" customWidth="1"/>
    <col min="11778" max="11778" width="33.125" style="198" customWidth="1"/>
    <col min="11779" max="11779" width="4.125" style="198" customWidth="1"/>
    <col min="11780" max="11780" width="10.75" style="198" customWidth="1"/>
    <col min="11781" max="11781" width="10.625" style="198" customWidth="1"/>
    <col min="11782" max="11782" width="13.375" style="198" customWidth="1"/>
    <col min="11783" max="11783" width="10.75" style="198" customWidth="1"/>
    <col min="11784" max="12032" width="8.75" style="198"/>
    <col min="12033" max="12033" width="4.125" style="198" customWidth="1"/>
    <col min="12034" max="12034" width="33.125" style="198" customWidth="1"/>
    <col min="12035" max="12035" width="4.125" style="198" customWidth="1"/>
    <col min="12036" max="12036" width="10.75" style="198" customWidth="1"/>
    <col min="12037" max="12037" width="10.625" style="198" customWidth="1"/>
    <col min="12038" max="12038" width="13.375" style="198" customWidth="1"/>
    <col min="12039" max="12039" width="10.75" style="198" customWidth="1"/>
    <col min="12040" max="12288" width="8.75" style="198"/>
    <col min="12289" max="12289" width="4.125" style="198" customWidth="1"/>
    <col min="12290" max="12290" width="33.125" style="198" customWidth="1"/>
    <col min="12291" max="12291" width="4.125" style="198" customWidth="1"/>
    <col min="12292" max="12292" width="10.75" style="198" customWidth="1"/>
    <col min="12293" max="12293" width="10.625" style="198" customWidth="1"/>
    <col min="12294" max="12294" width="13.375" style="198" customWidth="1"/>
    <col min="12295" max="12295" width="10.75" style="198" customWidth="1"/>
    <col min="12296" max="12544" width="8.75" style="198"/>
    <col min="12545" max="12545" width="4.125" style="198" customWidth="1"/>
    <col min="12546" max="12546" width="33.125" style="198" customWidth="1"/>
    <col min="12547" max="12547" width="4.125" style="198" customWidth="1"/>
    <col min="12548" max="12548" width="10.75" style="198" customWidth="1"/>
    <col min="12549" max="12549" width="10.625" style="198" customWidth="1"/>
    <col min="12550" max="12550" width="13.375" style="198" customWidth="1"/>
    <col min="12551" max="12551" width="10.75" style="198" customWidth="1"/>
    <col min="12552" max="12800" width="8.75" style="198"/>
    <col min="12801" max="12801" width="4.125" style="198" customWidth="1"/>
    <col min="12802" max="12802" width="33.125" style="198" customWidth="1"/>
    <col min="12803" max="12803" width="4.125" style="198" customWidth="1"/>
    <col min="12804" max="12804" width="10.75" style="198" customWidth="1"/>
    <col min="12805" max="12805" width="10.625" style="198" customWidth="1"/>
    <col min="12806" max="12806" width="13.375" style="198" customWidth="1"/>
    <col min="12807" max="12807" width="10.75" style="198" customWidth="1"/>
    <col min="12808" max="13056" width="8.75" style="198"/>
    <col min="13057" max="13057" width="4.125" style="198" customWidth="1"/>
    <col min="13058" max="13058" width="33.125" style="198" customWidth="1"/>
    <col min="13059" max="13059" width="4.125" style="198" customWidth="1"/>
    <col min="13060" max="13060" width="10.75" style="198" customWidth="1"/>
    <col min="13061" max="13061" width="10.625" style="198" customWidth="1"/>
    <col min="13062" max="13062" width="13.375" style="198" customWidth="1"/>
    <col min="13063" max="13063" width="10.75" style="198" customWidth="1"/>
    <col min="13064" max="13312" width="8.75" style="198"/>
    <col min="13313" max="13313" width="4.125" style="198" customWidth="1"/>
    <col min="13314" max="13314" width="33.125" style="198" customWidth="1"/>
    <col min="13315" max="13315" width="4.125" style="198" customWidth="1"/>
    <col min="13316" max="13316" width="10.75" style="198" customWidth="1"/>
    <col min="13317" max="13317" width="10.625" style="198" customWidth="1"/>
    <col min="13318" max="13318" width="13.375" style="198" customWidth="1"/>
    <col min="13319" max="13319" width="10.75" style="198" customWidth="1"/>
    <col min="13320" max="13568" width="8.75" style="198"/>
    <col min="13569" max="13569" width="4.125" style="198" customWidth="1"/>
    <col min="13570" max="13570" width="33.125" style="198" customWidth="1"/>
    <col min="13571" max="13571" width="4.125" style="198" customWidth="1"/>
    <col min="13572" max="13572" width="10.75" style="198" customWidth="1"/>
    <col min="13573" max="13573" width="10.625" style="198" customWidth="1"/>
    <col min="13574" max="13574" width="13.375" style="198" customWidth="1"/>
    <col min="13575" max="13575" width="10.75" style="198" customWidth="1"/>
    <col min="13576" max="13824" width="8.75" style="198"/>
    <col min="13825" max="13825" width="4.125" style="198" customWidth="1"/>
    <col min="13826" max="13826" width="33.125" style="198" customWidth="1"/>
    <col min="13827" max="13827" width="4.125" style="198" customWidth="1"/>
    <col min="13828" max="13828" width="10.75" style="198" customWidth="1"/>
    <col min="13829" max="13829" width="10.625" style="198" customWidth="1"/>
    <col min="13830" max="13830" width="13.375" style="198" customWidth="1"/>
    <col min="13831" max="13831" width="10.75" style="198" customWidth="1"/>
    <col min="13832" max="14080" width="8.75" style="198"/>
    <col min="14081" max="14081" width="4.125" style="198" customWidth="1"/>
    <col min="14082" max="14082" width="33.125" style="198" customWidth="1"/>
    <col min="14083" max="14083" width="4.125" style="198" customWidth="1"/>
    <col min="14084" max="14084" width="10.75" style="198" customWidth="1"/>
    <col min="14085" max="14085" width="10.625" style="198" customWidth="1"/>
    <col min="14086" max="14086" width="13.375" style="198" customWidth="1"/>
    <col min="14087" max="14087" width="10.75" style="198" customWidth="1"/>
    <col min="14088" max="14336" width="8.75" style="198"/>
    <col min="14337" max="14337" width="4.125" style="198" customWidth="1"/>
    <col min="14338" max="14338" width="33.125" style="198" customWidth="1"/>
    <col min="14339" max="14339" width="4.125" style="198" customWidth="1"/>
    <col min="14340" max="14340" width="10.75" style="198" customWidth="1"/>
    <col min="14341" max="14341" width="10.625" style="198" customWidth="1"/>
    <col min="14342" max="14342" width="13.375" style="198" customWidth="1"/>
    <col min="14343" max="14343" width="10.75" style="198" customWidth="1"/>
    <col min="14344" max="14592" width="8.75" style="198"/>
    <col min="14593" max="14593" width="4.125" style="198" customWidth="1"/>
    <col min="14594" max="14594" width="33.125" style="198" customWidth="1"/>
    <col min="14595" max="14595" width="4.125" style="198" customWidth="1"/>
    <col min="14596" max="14596" width="10.75" style="198" customWidth="1"/>
    <col min="14597" max="14597" width="10.625" style="198" customWidth="1"/>
    <col min="14598" max="14598" width="13.375" style="198" customWidth="1"/>
    <col min="14599" max="14599" width="10.75" style="198" customWidth="1"/>
    <col min="14600" max="14848" width="8.75" style="198"/>
    <col min="14849" max="14849" width="4.125" style="198" customWidth="1"/>
    <col min="14850" max="14850" width="33.125" style="198" customWidth="1"/>
    <col min="14851" max="14851" width="4.125" style="198" customWidth="1"/>
    <col min="14852" max="14852" width="10.75" style="198" customWidth="1"/>
    <col min="14853" max="14853" width="10.625" style="198" customWidth="1"/>
    <col min="14854" max="14854" width="13.375" style="198" customWidth="1"/>
    <col min="14855" max="14855" width="10.75" style="198" customWidth="1"/>
    <col min="14856" max="15104" width="8.75" style="198"/>
    <col min="15105" max="15105" width="4.125" style="198" customWidth="1"/>
    <col min="15106" max="15106" width="33.125" style="198" customWidth="1"/>
    <col min="15107" max="15107" width="4.125" style="198" customWidth="1"/>
    <col min="15108" max="15108" width="10.75" style="198" customWidth="1"/>
    <col min="15109" max="15109" width="10.625" style="198" customWidth="1"/>
    <col min="15110" max="15110" width="13.375" style="198" customWidth="1"/>
    <col min="15111" max="15111" width="10.75" style="198" customWidth="1"/>
    <col min="15112" max="15360" width="8.75" style="198"/>
    <col min="15361" max="15361" width="4.125" style="198" customWidth="1"/>
    <col min="15362" max="15362" width="33.125" style="198" customWidth="1"/>
    <col min="15363" max="15363" width="4.125" style="198" customWidth="1"/>
    <col min="15364" max="15364" width="10.75" style="198" customWidth="1"/>
    <col min="15365" max="15365" width="10.625" style="198" customWidth="1"/>
    <col min="15366" max="15366" width="13.375" style="198" customWidth="1"/>
    <col min="15367" max="15367" width="10.75" style="198" customWidth="1"/>
    <col min="15368" max="15616" width="8.75" style="198"/>
    <col min="15617" max="15617" width="4.125" style="198" customWidth="1"/>
    <col min="15618" max="15618" width="33.125" style="198" customWidth="1"/>
    <col min="15619" max="15619" width="4.125" style="198" customWidth="1"/>
    <col min="15620" max="15620" width="10.75" style="198" customWidth="1"/>
    <col min="15621" max="15621" width="10.625" style="198" customWidth="1"/>
    <col min="15622" max="15622" width="13.375" style="198" customWidth="1"/>
    <col min="15623" max="15623" width="10.75" style="198" customWidth="1"/>
    <col min="15624" max="15872" width="8.75" style="198"/>
    <col min="15873" max="15873" width="4.125" style="198" customWidth="1"/>
    <col min="15874" max="15874" width="33.125" style="198" customWidth="1"/>
    <col min="15875" max="15875" width="4.125" style="198" customWidth="1"/>
    <col min="15876" max="15876" width="10.75" style="198" customWidth="1"/>
    <col min="15877" max="15877" width="10.625" style="198" customWidth="1"/>
    <col min="15878" max="15878" width="13.375" style="198" customWidth="1"/>
    <col min="15879" max="15879" width="10.75" style="198" customWidth="1"/>
    <col min="15880" max="16128" width="8.75" style="198"/>
    <col min="16129" max="16129" width="4.125" style="198" customWidth="1"/>
    <col min="16130" max="16130" width="33.125" style="198" customWidth="1"/>
    <col min="16131" max="16131" width="4.125" style="198" customWidth="1"/>
    <col min="16132" max="16132" width="10.75" style="198" customWidth="1"/>
    <col min="16133" max="16133" width="10.625" style="198" customWidth="1"/>
    <col min="16134" max="16134" width="13.375" style="198" customWidth="1"/>
    <col min="16135" max="16135" width="10.75" style="198" customWidth="1"/>
    <col min="16136" max="16384" width="8.75" style="198"/>
  </cols>
  <sheetData>
    <row r="1" ht="24" customHeight="1" spans="1:7">
      <c r="A1" s="259" t="s">
        <v>32</v>
      </c>
      <c r="B1" s="259"/>
      <c r="C1" s="259"/>
      <c r="D1" s="259"/>
      <c r="E1" s="259"/>
      <c r="F1" s="259"/>
      <c r="G1" s="259"/>
    </row>
    <row r="2" ht="18" customHeight="1" spans="1:7">
      <c r="A2" s="260"/>
      <c r="B2" s="260"/>
      <c r="C2" s="260"/>
      <c r="D2" s="260"/>
      <c r="E2" s="260"/>
      <c r="F2" s="260"/>
      <c r="G2" s="261" t="s">
        <v>33</v>
      </c>
    </row>
    <row r="3" ht="21.95" customHeight="1" spans="1:7">
      <c r="A3" s="262" t="s">
        <v>34</v>
      </c>
      <c r="B3" s="263" t="s">
        <v>3</v>
      </c>
      <c r="C3" s="263" t="s">
        <v>35</v>
      </c>
      <c r="D3" s="263" t="s">
        <v>36</v>
      </c>
      <c r="E3" s="264" t="s">
        <v>37</v>
      </c>
      <c r="F3" s="265" t="s">
        <v>38</v>
      </c>
      <c r="G3" s="266" t="s">
        <v>39</v>
      </c>
    </row>
    <row r="4" ht="21.95" customHeight="1" spans="1:7">
      <c r="A4" s="267" t="s">
        <v>40</v>
      </c>
      <c r="B4" s="268"/>
      <c r="C4" s="269"/>
      <c r="D4" s="269"/>
      <c r="E4" s="269"/>
      <c r="F4" s="270">
        <f>F5+F34+F63+F79+F87+F103+F128+F160+F192+F214</f>
        <v>702179.81</v>
      </c>
      <c r="G4" s="271"/>
    </row>
    <row r="5" s="253" customFormat="1" ht="18" customHeight="1" spans="1:7">
      <c r="A5" s="272" t="s">
        <v>9</v>
      </c>
      <c r="B5" s="273" t="s">
        <v>41</v>
      </c>
      <c r="C5" s="274"/>
      <c r="D5" s="274"/>
      <c r="E5" s="269"/>
      <c r="F5" s="270">
        <f>F6+F13</f>
        <v>145471.79</v>
      </c>
      <c r="G5" s="271"/>
    </row>
    <row r="6" s="253" customFormat="1" ht="18" customHeight="1" spans="1:7">
      <c r="A6" s="272">
        <v>1.1</v>
      </c>
      <c r="B6" s="269" t="s">
        <v>42</v>
      </c>
      <c r="C6" s="275"/>
      <c r="D6" s="275"/>
      <c r="E6" s="276"/>
      <c r="F6" s="270">
        <f>F7</f>
        <v>10424.9</v>
      </c>
      <c r="G6" s="277"/>
    </row>
    <row r="7" s="253" customFormat="1" ht="18" customHeight="1" spans="1:7">
      <c r="A7" s="278" t="s">
        <v>43</v>
      </c>
      <c r="B7" s="279" t="s">
        <v>44</v>
      </c>
      <c r="C7" s="280" t="s">
        <v>45</v>
      </c>
      <c r="D7" s="280">
        <v>2</v>
      </c>
      <c r="E7" s="281"/>
      <c r="F7" s="282">
        <f>SUM(F8:F12)</f>
        <v>10424.9</v>
      </c>
      <c r="G7" s="277"/>
    </row>
    <row r="8" s="253" customFormat="1" ht="18" customHeight="1" spans="1:7">
      <c r="A8" s="233"/>
      <c r="B8" s="283" t="s">
        <v>46</v>
      </c>
      <c r="C8" s="284" t="s">
        <v>47</v>
      </c>
      <c r="D8" s="285">
        <f>D7*(4*4+2*2)/2*2</f>
        <v>40</v>
      </c>
      <c r="E8" s="276">
        <f>'单价汇总 '!$D$8/100*0.9+'单价汇总 '!$D$7/100*0.1</f>
        <v>3.72</v>
      </c>
      <c r="F8" s="285">
        <f t="shared" ref="F8:F12" si="0">D8*E8</f>
        <v>148.8</v>
      </c>
      <c r="G8" s="277"/>
    </row>
    <row r="9" s="253" customFormat="1" ht="18" customHeight="1" spans="1:7">
      <c r="A9" s="233"/>
      <c r="B9" s="283" t="s">
        <v>48</v>
      </c>
      <c r="C9" s="284" t="s">
        <v>47</v>
      </c>
      <c r="D9" s="285">
        <f>D8</f>
        <v>40</v>
      </c>
      <c r="E9" s="276">
        <f>'单价汇总 '!$D$24/100*0.4+'单价汇总 '!$D$10/100*0.6</f>
        <v>4.94</v>
      </c>
      <c r="F9" s="285">
        <f t="shared" si="0"/>
        <v>197.6</v>
      </c>
      <c r="G9" s="277"/>
    </row>
    <row r="10" s="253" customFormat="1" ht="18" customHeight="1" spans="1:7">
      <c r="A10" s="233"/>
      <c r="B10" s="286" t="s">
        <v>49</v>
      </c>
      <c r="C10" s="287" t="s">
        <v>50</v>
      </c>
      <c r="D10" s="287">
        <v>75</v>
      </c>
      <c r="E10" s="288">
        <v>16.38</v>
      </c>
      <c r="F10" s="289">
        <f t="shared" si="0"/>
        <v>1228.5</v>
      </c>
      <c r="G10" s="277" t="s">
        <v>51</v>
      </c>
    </row>
    <row r="11" s="253" customFormat="1" ht="18" customHeight="1" spans="1:7">
      <c r="A11" s="272"/>
      <c r="B11" s="286" t="s">
        <v>52</v>
      </c>
      <c r="C11" s="287" t="s">
        <v>50</v>
      </c>
      <c r="D11" s="287">
        <v>75</v>
      </c>
      <c r="E11" s="290">
        <v>110</v>
      </c>
      <c r="F11" s="289">
        <f t="shared" si="0"/>
        <v>8250</v>
      </c>
      <c r="G11" s="291"/>
    </row>
    <row r="12" s="253" customFormat="1" ht="18" customHeight="1" spans="1:7">
      <c r="A12" s="272"/>
      <c r="B12" s="286" t="s">
        <v>53</v>
      </c>
      <c r="C12" s="287" t="s">
        <v>45</v>
      </c>
      <c r="D12" s="287">
        <f>D7</f>
        <v>2</v>
      </c>
      <c r="E12" s="288">
        <v>300</v>
      </c>
      <c r="F12" s="289">
        <f t="shared" si="0"/>
        <v>600</v>
      </c>
      <c r="G12" s="291"/>
    </row>
    <row r="13" s="253" customFormat="1" ht="18" customHeight="1" spans="1:7">
      <c r="A13" s="272">
        <v>1.2</v>
      </c>
      <c r="B13" s="269" t="s">
        <v>54</v>
      </c>
      <c r="C13" s="274"/>
      <c r="D13" s="274"/>
      <c r="E13" s="292"/>
      <c r="F13" s="270">
        <f>F14+F20</f>
        <v>135046.89</v>
      </c>
      <c r="G13" s="293"/>
    </row>
    <row r="14" s="253" customFormat="1" ht="18" customHeight="1" spans="1:7">
      <c r="A14" s="278" t="s">
        <v>55</v>
      </c>
      <c r="B14" s="279" t="s">
        <v>56</v>
      </c>
      <c r="C14" s="280" t="s">
        <v>57</v>
      </c>
      <c r="D14" s="280">
        <v>60</v>
      </c>
      <c r="E14" s="281"/>
      <c r="F14" s="282">
        <f>SUM(F15:F19)</f>
        <v>101626.17</v>
      </c>
      <c r="G14" s="293"/>
    </row>
    <row r="15" s="253" customFormat="1" ht="18" customHeight="1" spans="1:7">
      <c r="A15" s="233"/>
      <c r="B15" s="283" t="s">
        <v>46</v>
      </c>
      <c r="C15" s="284" t="s">
        <v>47</v>
      </c>
      <c r="D15" s="285">
        <f>D14*(1.4*2+1.5*2)*0.5*0.3</f>
        <v>52.2</v>
      </c>
      <c r="E15" s="276">
        <f>'单价汇总 '!$D$8/100*0.9+'单价汇总 '!$D$7/100*0.1</f>
        <v>3.72</v>
      </c>
      <c r="F15" s="285">
        <f t="shared" ref="F15:F19" si="1">D15*E15</f>
        <v>194.18</v>
      </c>
      <c r="G15" s="293"/>
    </row>
    <row r="16" s="253" customFormat="1" ht="18" customHeight="1" spans="1:7">
      <c r="A16" s="233"/>
      <c r="B16" s="283" t="s">
        <v>48</v>
      </c>
      <c r="C16" s="284" t="s">
        <v>47</v>
      </c>
      <c r="D16" s="285">
        <f>D15</f>
        <v>52.2</v>
      </c>
      <c r="E16" s="276">
        <f>'单价汇总 '!$D$24/100*0.4+'单价汇总 '!$D$10/100*0.6</f>
        <v>4.94</v>
      </c>
      <c r="F16" s="285">
        <f t="shared" si="1"/>
        <v>257.87</v>
      </c>
      <c r="G16" s="293"/>
    </row>
    <row r="17" s="253" customFormat="1" ht="24" spans="1:7">
      <c r="A17" s="272"/>
      <c r="B17" s="294" t="s">
        <v>58</v>
      </c>
      <c r="C17" s="284" t="s">
        <v>47</v>
      </c>
      <c r="D17" s="284">
        <f>1.4*1.5*0.2*D14</f>
        <v>25.2</v>
      </c>
      <c r="E17" s="276">
        <f>'单价汇总 '!$D$17/100</f>
        <v>1012.45</v>
      </c>
      <c r="F17" s="285">
        <f t="shared" si="1"/>
        <v>25513.74</v>
      </c>
      <c r="G17" s="293"/>
    </row>
    <row r="18" s="253" customFormat="1" ht="18" customHeight="1" spans="1:7">
      <c r="A18" s="272"/>
      <c r="B18" s="286" t="s">
        <v>59</v>
      </c>
      <c r="C18" s="287" t="s">
        <v>60</v>
      </c>
      <c r="D18" s="287">
        <f>1*D14</f>
        <v>60</v>
      </c>
      <c r="E18" s="288">
        <v>650</v>
      </c>
      <c r="F18" s="289">
        <f t="shared" si="1"/>
        <v>39000</v>
      </c>
      <c r="G18" s="293"/>
    </row>
    <row r="19" s="253" customFormat="1" ht="18" customHeight="1" spans="1:7">
      <c r="A19" s="272"/>
      <c r="B19" s="286" t="s">
        <v>61</v>
      </c>
      <c r="C19" s="287" t="s">
        <v>62</v>
      </c>
      <c r="D19" s="287">
        <f>0.09*D14</f>
        <v>5.4</v>
      </c>
      <c r="E19" s="288">
        <f>'单价汇总 '!$D$13</f>
        <v>6788.96</v>
      </c>
      <c r="F19" s="289">
        <f t="shared" si="1"/>
        <v>36660.38</v>
      </c>
      <c r="G19" s="293"/>
    </row>
    <row r="20" s="253" customFormat="1" ht="18" customHeight="1" spans="1:7">
      <c r="A20" s="295" t="s">
        <v>63</v>
      </c>
      <c r="B20" s="279" t="s">
        <v>64</v>
      </c>
      <c r="C20" s="280" t="s">
        <v>57</v>
      </c>
      <c r="D20" s="280">
        <v>6</v>
      </c>
      <c r="E20" s="281">
        <f>F21</f>
        <v>5570.12</v>
      </c>
      <c r="F20" s="282">
        <f>E20*D20</f>
        <v>33420.72</v>
      </c>
      <c r="G20" s="296"/>
    </row>
    <row r="21" s="253" customFormat="1" ht="18" customHeight="1" spans="1:7">
      <c r="A21" s="297"/>
      <c r="B21" s="298" t="s">
        <v>65</v>
      </c>
      <c r="C21" s="280" t="s">
        <v>57</v>
      </c>
      <c r="D21" s="280">
        <v>1</v>
      </c>
      <c r="E21" s="281"/>
      <c r="F21" s="282">
        <f>SUM(F22:F33)</f>
        <v>5570.12</v>
      </c>
      <c r="G21" s="293"/>
    </row>
    <row r="22" s="253" customFormat="1" ht="18" customHeight="1" spans="1:7">
      <c r="A22" s="297"/>
      <c r="B22" s="286" t="s">
        <v>66</v>
      </c>
      <c r="C22" s="287" t="s">
        <v>67</v>
      </c>
      <c r="D22" s="288">
        <f>((2.35*0.5*2+2.7)*(2.35*0.5+2.7)+2.7*2.7)/2*2.35</f>
        <v>31.56</v>
      </c>
      <c r="E22" s="288">
        <f>('单价汇总 '!$D$8*0.8+'单价汇总 '!$D$7*0.2)/100</f>
        <v>4.31</v>
      </c>
      <c r="F22" s="289">
        <f>D22*E22</f>
        <v>136.02</v>
      </c>
      <c r="G22" s="293"/>
    </row>
    <row r="23" s="253" customFormat="1" ht="18" customHeight="1" spans="1:7">
      <c r="A23" s="297"/>
      <c r="B23" s="286" t="s">
        <v>68</v>
      </c>
      <c r="C23" s="287" t="s">
        <v>67</v>
      </c>
      <c r="D23" s="288">
        <f>D22-(3.14*0.55*0.55+3.14*0.9*0.9)/2*0.5-1.8*1.8*1.2-D29-D30</f>
        <v>23.37</v>
      </c>
      <c r="E23" s="288">
        <f>'单价汇总 '!$D$11/100</f>
        <v>22.57</v>
      </c>
      <c r="F23" s="289">
        <f>D23*E23</f>
        <v>527.46</v>
      </c>
      <c r="G23" s="293"/>
    </row>
    <row r="24" s="253" customFormat="1" ht="24" spans="1:7">
      <c r="A24" s="297"/>
      <c r="B24" s="294" t="s">
        <v>69</v>
      </c>
      <c r="C24" s="287" t="s">
        <v>70</v>
      </c>
      <c r="D24" s="287">
        <v>1</v>
      </c>
      <c r="E24" s="288">
        <v>2300</v>
      </c>
      <c r="F24" s="289">
        <f>D24*E24</f>
        <v>2300</v>
      </c>
      <c r="G24" s="293"/>
    </row>
    <row r="25" s="254" customFormat="1" ht="18" customHeight="1" spans="1:7">
      <c r="A25" s="297"/>
      <c r="B25" s="286" t="s">
        <v>71</v>
      </c>
      <c r="C25" s="287" t="s">
        <v>67</v>
      </c>
      <c r="D25" s="288">
        <f>0.3*0.3*0.3</f>
        <v>0.03</v>
      </c>
      <c r="E25" s="288">
        <f>'单价汇总 '!$D$19/100</f>
        <v>661.07</v>
      </c>
      <c r="F25" s="289">
        <f t="shared" ref="F25:F34" si="2">D25*E25</f>
        <v>19.83</v>
      </c>
      <c r="G25" s="293"/>
    </row>
    <row r="26" s="254" customFormat="1" ht="18" customHeight="1" spans="1:7">
      <c r="A26" s="297"/>
      <c r="B26" s="286" t="s">
        <v>72</v>
      </c>
      <c r="C26" s="287" t="s">
        <v>73</v>
      </c>
      <c r="D26" s="287">
        <v>5.32</v>
      </c>
      <c r="E26" s="288">
        <v>7</v>
      </c>
      <c r="F26" s="289">
        <f t="shared" si="2"/>
        <v>37.24</v>
      </c>
      <c r="G26" s="299"/>
    </row>
    <row r="27" ht="18" customHeight="1" spans="1:7">
      <c r="A27" s="297"/>
      <c r="B27" s="286" t="s">
        <v>74</v>
      </c>
      <c r="C27" s="287" t="s">
        <v>75</v>
      </c>
      <c r="D27" s="289">
        <f>(3.14*1.1+3.14*1.6)/2*0.5+1.2*1.6*4-3.14*0.075*0.075*3</f>
        <v>9.75</v>
      </c>
      <c r="E27" s="288">
        <f>'单价汇总 '!$D$20/100</f>
        <v>22.76</v>
      </c>
      <c r="F27" s="289">
        <f t="shared" si="2"/>
        <v>221.91</v>
      </c>
      <c r="G27" s="277"/>
    </row>
    <row r="28" ht="18" customHeight="1" spans="1:7">
      <c r="A28" s="297"/>
      <c r="B28" s="286" t="s">
        <v>76</v>
      </c>
      <c r="C28" s="287" t="s">
        <v>75</v>
      </c>
      <c r="D28" s="289">
        <f>(3.14*0.7+3.14*1.2)/2*0.5+1*1.5*4-3.14*0.075*0.075*3</f>
        <v>7.44</v>
      </c>
      <c r="E28" s="288">
        <f>'单价汇总 '!$D$21/100</f>
        <v>24.89</v>
      </c>
      <c r="F28" s="289">
        <f t="shared" si="2"/>
        <v>185.18</v>
      </c>
      <c r="G28" s="293"/>
    </row>
    <row r="29" ht="18" customHeight="1" spans="1:7">
      <c r="A29" s="297"/>
      <c r="B29" s="286" t="s">
        <v>77</v>
      </c>
      <c r="C29" s="287" t="s">
        <v>67</v>
      </c>
      <c r="D29" s="288">
        <f>2.2*2.2*0.15</f>
        <v>0.73</v>
      </c>
      <c r="E29" s="288">
        <f>'单价汇总 '!$D$18/100</f>
        <v>473.8</v>
      </c>
      <c r="F29" s="289">
        <f t="shared" si="2"/>
        <v>345.87</v>
      </c>
      <c r="G29" s="277"/>
    </row>
    <row r="30" s="255" customFormat="1" ht="18" customHeight="1" spans="1:7">
      <c r="A30" s="297"/>
      <c r="B30" s="286" t="s">
        <v>78</v>
      </c>
      <c r="C30" s="287" t="s">
        <v>67</v>
      </c>
      <c r="D30" s="288">
        <f>3*3*0.3</f>
        <v>2.7</v>
      </c>
      <c r="E30" s="288">
        <f>'单价汇总 '!$D$22/100</f>
        <v>192.36</v>
      </c>
      <c r="F30" s="289">
        <f t="shared" si="2"/>
        <v>519.37</v>
      </c>
      <c r="G30" s="277"/>
    </row>
    <row r="31" ht="18" customHeight="1" spans="1:7">
      <c r="A31" s="297"/>
      <c r="B31" s="286" t="s">
        <v>59</v>
      </c>
      <c r="C31" s="287" t="s">
        <v>60</v>
      </c>
      <c r="D31" s="287">
        <v>1</v>
      </c>
      <c r="E31" s="288">
        <v>650</v>
      </c>
      <c r="F31" s="289">
        <f t="shared" si="2"/>
        <v>650</v>
      </c>
      <c r="G31" s="293"/>
    </row>
    <row r="32" ht="18" customHeight="1" spans="1:7">
      <c r="A32" s="297"/>
      <c r="B32" s="286" t="s">
        <v>79</v>
      </c>
      <c r="C32" s="287" t="s">
        <v>73</v>
      </c>
      <c r="D32" s="287">
        <f>1200*(0.012*2*0.8+0.01*0.8)</f>
        <v>32.64</v>
      </c>
      <c r="E32" s="300">
        <f>16000/1000</f>
        <v>16</v>
      </c>
      <c r="F32" s="289">
        <f t="shared" si="2"/>
        <v>522.24</v>
      </c>
      <c r="G32" s="277"/>
    </row>
    <row r="33" ht="18" customHeight="1" spans="1:7">
      <c r="A33" s="297"/>
      <c r="B33" s="286" t="s">
        <v>80</v>
      </c>
      <c r="C33" s="287" t="s">
        <v>70</v>
      </c>
      <c r="D33" s="287">
        <v>3</v>
      </c>
      <c r="E33" s="288">
        <v>35</v>
      </c>
      <c r="F33" s="289">
        <f t="shared" si="2"/>
        <v>105</v>
      </c>
      <c r="G33" s="277"/>
    </row>
    <row r="34" ht="18" customHeight="1" spans="1:7">
      <c r="A34" s="272" t="s">
        <v>10</v>
      </c>
      <c r="B34" s="273" t="s">
        <v>81</v>
      </c>
      <c r="C34" s="274"/>
      <c r="D34" s="274"/>
      <c r="E34" s="269"/>
      <c r="F34" s="270">
        <f>F35+F42</f>
        <v>63308.13</v>
      </c>
      <c r="G34" s="271"/>
    </row>
    <row r="35" ht="18" customHeight="1" spans="1:7">
      <c r="A35" s="272">
        <v>2.1</v>
      </c>
      <c r="B35" s="269" t="s">
        <v>42</v>
      </c>
      <c r="C35" s="275"/>
      <c r="D35" s="275"/>
      <c r="E35" s="276"/>
      <c r="F35" s="270">
        <f>F36</f>
        <v>7379.6</v>
      </c>
      <c r="G35" s="277"/>
    </row>
    <row r="36" ht="18" customHeight="1" spans="1:7">
      <c r="A36" s="272" t="s">
        <v>82</v>
      </c>
      <c r="B36" s="279" t="s">
        <v>44</v>
      </c>
      <c r="C36" s="280" t="s">
        <v>45</v>
      </c>
      <c r="D36" s="280">
        <v>1</v>
      </c>
      <c r="E36" s="281"/>
      <c r="F36" s="282">
        <f>SUM(F37:F41)</f>
        <v>7379.6</v>
      </c>
      <c r="G36" s="277"/>
    </row>
    <row r="37" ht="18" customHeight="1" spans="1:7">
      <c r="A37" s="233"/>
      <c r="B37" s="283" t="s">
        <v>46</v>
      </c>
      <c r="C37" s="284" t="s">
        <v>47</v>
      </c>
      <c r="D37" s="285">
        <f>D36*(4*4+2*2)/2*2</f>
        <v>20</v>
      </c>
      <c r="E37" s="276">
        <f>'单价汇总 '!$D$8/100*0.9+'单价汇总 '!$D$7/100*0.1</f>
        <v>3.72</v>
      </c>
      <c r="F37" s="285">
        <f t="shared" ref="F37:F41" si="3">D37*E37</f>
        <v>74.4</v>
      </c>
      <c r="G37" s="277"/>
    </row>
    <row r="38" ht="18" customHeight="1" spans="1:7">
      <c r="A38" s="233"/>
      <c r="B38" s="283" t="s">
        <v>48</v>
      </c>
      <c r="C38" s="284" t="s">
        <v>47</v>
      </c>
      <c r="D38" s="285">
        <f>D37</f>
        <v>20</v>
      </c>
      <c r="E38" s="276">
        <f>'单价汇总 '!$D$24/100*0.4+'单价汇总 '!$D$10/100*0.6</f>
        <v>4.94</v>
      </c>
      <c r="F38" s="285">
        <f t="shared" si="3"/>
        <v>98.8</v>
      </c>
      <c r="G38" s="277"/>
    </row>
    <row r="39" ht="18" customHeight="1" spans="1:7">
      <c r="A39" s="233"/>
      <c r="B39" s="286" t="s">
        <v>83</v>
      </c>
      <c r="C39" s="287" t="s">
        <v>50</v>
      </c>
      <c r="D39" s="287">
        <v>40</v>
      </c>
      <c r="E39" s="288">
        <v>35.16</v>
      </c>
      <c r="F39" s="289">
        <f t="shared" si="3"/>
        <v>1406.4</v>
      </c>
      <c r="G39" s="277"/>
    </row>
    <row r="40" ht="18" customHeight="1" spans="1:7">
      <c r="A40" s="272"/>
      <c r="B40" s="286" t="s">
        <v>84</v>
      </c>
      <c r="C40" s="287" t="s">
        <v>50</v>
      </c>
      <c r="D40" s="287">
        <f>D39</f>
        <v>40</v>
      </c>
      <c r="E40" s="290">
        <v>135</v>
      </c>
      <c r="F40" s="289">
        <f t="shared" si="3"/>
        <v>5400</v>
      </c>
      <c r="G40" s="277"/>
    </row>
    <row r="41" ht="18" customHeight="1" spans="1:7">
      <c r="A41" s="278"/>
      <c r="B41" s="286" t="s">
        <v>85</v>
      </c>
      <c r="C41" s="287" t="s">
        <v>45</v>
      </c>
      <c r="D41" s="287">
        <f>D36</f>
        <v>1</v>
      </c>
      <c r="E41" s="288">
        <v>400</v>
      </c>
      <c r="F41" s="289">
        <f t="shared" si="3"/>
        <v>400</v>
      </c>
      <c r="G41" s="291"/>
    </row>
    <row r="42" ht="18" customHeight="1" spans="1:7">
      <c r="A42" s="272">
        <v>2.2</v>
      </c>
      <c r="B42" s="269" t="s">
        <v>54</v>
      </c>
      <c r="C42" s="274"/>
      <c r="D42" s="274">
        <f>D43+D49</f>
        <v>17</v>
      </c>
      <c r="E42" s="292"/>
      <c r="F42" s="270">
        <f>F43+F49</f>
        <v>55928.53</v>
      </c>
      <c r="G42" s="291"/>
    </row>
    <row r="43" ht="18" customHeight="1" spans="1:7">
      <c r="A43" s="278" t="s">
        <v>86</v>
      </c>
      <c r="B43" s="279" t="s">
        <v>56</v>
      </c>
      <c r="C43" s="280" t="s">
        <v>57</v>
      </c>
      <c r="D43" s="280">
        <v>10</v>
      </c>
      <c r="E43" s="281"/>
      <c r="F43" s="282">
        <f>SUM(F44:F48)</f>
        <v>16937.69</v>
      </c>
      <c r="G43" s="291"/>
    </row>
    <row r="44" ht="18" customHeight="1" spans="1:7">
      <c r="A44" s="233"/>
      <c r="B44" s="283" t="s">
        <v>46</v>
      </c>
      <c r="C44" s="284" t="s">
        <v>47</v>
      </c>
      <c r="D44" s="285">
        <f>D43*(1.4*2+1.5*2)*0.5*0.3</f>
        <v>8.7</v>
      </c>
      <c r="E44" s="276">
        <f>'单价汇总 '!$D$8/100*0.9+'单价汇总 '!$D$7/100*0.1</f>
        <v>3.72</v>
      </c>
      <c r="F44" s="285">
        <f t="shared" ref="F44:F48" si="4">D44*E44</f>
        <v>32.36</v>
      </c>
      <c r="G44" s="291"/>
    </row>
    <row r="45" ht="18" customHeight="1" spans="1:7">
      <c r="A45" s="233"/>
      <c r="B45" s="283" t="s">
        <v>48</v>
      </c>
      <c r="C45" s="284" t="s">
        <v>47</v>
      </c>
      <c r="D45" s="285">
        <f>D44</f>
        <v>8.7</v>
      </c>
      <c r="E45" s="276">
        <f>'单价汇总 '!$D$24/100*0.4+'单价汇总 '!$D$10/100*0.6</f>
        <v>4.94</v>
      </c>
      <c r="F45" s="285">
        <f t="shared" si="4"/>
        <v>42.98</v>
      </c>
      <c r="G45" s="291"/>
    </row>
    <row r="46" ht="24" spans="1:7">
      <c r="A46" s="272"/>
      <c r="B46" s="294" t="s">
        <v>58</v>
      </c>
      <c r="C46" s="284" t="s">
        <v>47</v>
      </c>
      <c r="D46" s="276">
        <f>1.4*1.5*0.2*D43</f>
        <v>4.2</v>
      </c>
      <c r="E46" s="276">
        <f>'单价汇总 '!$D$17/100</f>
        <v>1012.45</v>
      </c>
      <c r="F46" s="285">
        <f t="shared" si="4"/>
        <v>4252.29</v>
      </c>
      <c r="G46" s="291"/>
    </row>
    <row r="47" ht="18" customHeight="1" spans="1:7">
      <c r="A47" s="272"/>
      <c r="B47" s="286" t="s">
        <v>59</v>
      </c>
      <c r="C47" s="287" t="s">
        <v>60</v>
      </c>
      <c r="D47" s="287">
        <f>1*D43</f>
        <v>10</v>
      </c>
      <c r="E47" s="288">
        <v>650</v>
      </c>
      <c r="F47" s="289">
        <f t="shared" si="4"/>
        <v>6500</v>
      </c>
      <c r="G47" s="296"/>
    </row>
    <row r="48" ht="18" customHeight="1" spans="1:7">
      <c r="A48" s="272"/>
      <c r="B48" s="286" t="s">
        <v>61</v>
      </c>
      <c r="C48" s="287" t="s">
        <v>62</v>
      </c>
      <c r="D48" s="288">
        <f>0.09*D43</f>
        <v>0.9</v>
      </c>
      <c r="E48" s="288">
        <f>'单价汇总 '!$D$13</f>
        <v>6788.96</v>
      </c>
      <c r="F48" s="289">
        <f t="shared" si="4"/>
        <v>6110.06</v>
      </c>
      <c r="G48" s="296"/>
    </row>
    <row r="49" ht="18" customHeight="1" spans="1:7">
      <c r="A49" s="278" t="s">
        <v>87</v>
      </c>
      <c r="B49" s="279" t="s">
        <v>64</v>
      </c>
      <c r="C49" s="280" t="s">
        <v>57</v>
      </c>
      <c r="D49" s="280">
        <v>7</v>
      </c>
      <c r="E49" s="281">
        <f>F50</f>
        <v>5570.12</v>
      </c>
      <c r="F49" s="282">
        <f>E49*D49</f>
        <v>38990.84</v>
      </c>
      <c r="G49" s="293"/>
    </row>
    <row r="50" ht="18" customHeight="1" spans="1:7">
      <c r="A50" s="297"/>
      <c r="B50" s="298" t="s">
        <v>65</v>
      </c>
      <c r="C50" s="280" t="s">
        <v>57</v>
      </c>
      <c r="D50" s="280">
        <v>1</v>
      </c>
      <c r="E50" s="281"/>
      <c r="F50" s="282">
        <f>SUM(F51:F62)</f>
        <v>5570.12</v>
      </c>
      <c r="G50" s="293"/>
    </row>
    <row r="51" ht="18" customHeight="1" spans="1:7">
      <c r="A51" s="297"/>
      <c r="B51" s="286" t="s">
        <v>66</v>
      </c>
      <c r="C51" s="287" t="s">
        <v>67</v>
      </c>
      <c r="D51" s="288">
        <f>((2.35*0.5*2+2.7)*(2.35*0.5+2.7)+2.7*2.7)/2*2.35</f>
        <v>31.56</v>
      </c>
      <c r="E51" s="288">
        <f>('单价汇总 '!$D$8*0.8+'单价汇总 '!$D$7*0.2)/100</f>
        <v>4.31</v>
      </c>
      <c r="F51" s="289">
        <f t="shared" ref="F51:F63" si="5">D51*E51</f>
        <v>136.02</v>
      </c>
      <c r="G51" s="293"/>
    </row>
    <row r="52" ht="18" customHeight="1" spans="1:7">
      <c r="A52" s="297"/>
      <c r="B52" s="286" t="s">
        <v>68</v>
      </c>
      <c r="C52" s="287" t="s">
        <v>67</v>
      </c>
      <c r="D52" s="288">
        <f>D51-(3.14*0.55*0.55+3.14*0.9*0.9)/2*0.5-1.8*1.8*1.2-D58-D59</f>
        <v>23.37</v>
      </c>
      <c r="E52" s="288">
        <f>'单价汇总 '!$D$11/100</f>
        <v>22.57</v>
      </c>
      <c r="F52" s="289">
        <f t="shared" si="5"/>
        <v>527.46</v>
      </c>
      <c r="G52" s="293"/>
    </row>
    <row r="53" ht="24" spans="1:7">
      <c r="A53" s="297"/>
      <c r="B53" s="294" t="s">
        <v>88</v>
      </c>
      <c r="C53" s="287" t="s">
        <v>70</v>
      </c>
      <c r="D53" s="287">
        <v>1</v>
      </c>
      <c r="E53" s="288">
        <v>2300</v>
      </c>
      <c r="F53" s="289">
        <f t="shared" si="5"/>
        <v>2300</v>
      </c>
      <c r="G53" s="293"/>
    </row>
    <row r="54" ht="18" customHeight="1" spans="1:7">
      <c r="A54" s="297"/>
      <c r="B54" s="286" t="s">
        <v>71</v>
      </c>
      <c r="C54" s="287" t="s">
        <v>67</v>
      </c>
      <c r="D54" s="288">
        <f>0.3*0.3*0.3</f>
        <v>0.03</v>
      </c>
      <c r="E54" s="288">
        <f>'单价汇总 '!$D$19/100</f>
        <v>661.07</v>
      </c>
      <c r="F54" s="289">
        <f t="shared" si="5"/>
        <v>19.83</v>
      </c>
      <c r="G54" s="293"/>
    </row>
    <row r="55" ht="18" customHeight="1" spans="1:7">
      <c r="A55" s="297"/>
      <c r="B55" s="286" t="s">
        <v>72</v>
      </c>
      <c r="C55" s="287" t="s">
        <v>73</v>
      </c>
      <c r="D55" s="287">
        <v>5.32</v>
      </c>
      <c r="E55" s="288">
        <v>7</v>
      </c>
      <c r="F55" s="289">
        <f t="shared" si="5"/>
        <v>37.24</v>
      </c>
      <c r="G55" s="293"/>
    </row>
    <row r="56" ht="18" customHeight="1" spans="1:7">
      <c r="A56" s="297"/>
      <c r="B56" s="286" t="s">
        <v>74</v>
      </c>
      <c r="C56" s="287" t="s">
        <v>75</v>
      </c>
      <c r="D56" s="289">
        <f>(3.14*1.1+3.14*1.6)/2*0.5+1.2*1.6*4-3.14*0.075*0.075*3</f>
        <v>9.75</v>
      </c>
      <c r="E56" s="288">
        <f>'单价汇总 '!$D$20/100</f>
        <v>22.76</v>
      </c>
      <c r="F56" s="289">
        <f t="shared" si="5"/>
        <v>221.91</v>
      </c>
      <c r="G56" s="293"/>
    </row>
    <row r="57" ht="18" customHeight="1" spans="1:7">
      <c r="A57" s="297"/>
      <c r="B57" s="286" t="s">
        <v>76</v>
      </c>
      <c r="C57" s="287" t="s">
        <v>75</v>
      </c>
      <c r="D57" s="289">
        <f>(3.14*0.7+3.14*1.2)/2*0.5+1*1.5*4-3.14*0.075*0.075*3</f>
        <v>7.44</v>
      </c>
      <c r="E57" s="288">
        <f>'单价汇总 '!$D$21/100</f>
        <v>24.89</v>
      </c>
      <c r="F57" s="289">
        <f t="shared" si="5"/>
        <v>185.18</v>
      </c>
      <c r="G57" s="293"/>
    </row>
    <row r="58" ht="18" customHeight="1" spans="1:7">
      <c r="A58" s="297"/>
      <c r="B58" s="286" t="s">
        <v>77</v>
      </c>
      <c r="C58" s="287" t="s">
        <v>67</v>
      </c>
      <c r="D58" s="288">
        <f>2.2*2.2*0.15</f>
        <v>0.73</v>
      </c>
      <c r="E58" s="288">
        <f>'单价汇总 '!$D$18/100</f>
        <v>473.8</v>
      </c>
      <c r="F58" s="289">
        <f t="shared" si="5"/>
        <v>345.87</v>
      </c>
      <c r="G58" s="293"/>
    </row>
    <row r="59" ht="18" customHeight="1" spans="1:7">
      <c r="A59" s="297"/>
      <c r="B59" s="286" t="s">
        <v>78</v>
      </c>
      <c r="C59" s="287" t="s">
        <v>67</v>
      </c>
      <c r="D59" s="288">
        <f>3*3*0.3</f>
        <v>2.7</v>
      </c>
      <c r="E59" s="288">
        <f>'单价汇总 '!$D$22/100</f>
        <v>192.36</v>
      </c>
      <c r="F59" s="289">
        <f t="shared" si="5"/>
        <v>519.37</v>
      </c>
      <c r="G59" s="293"/>
    </row>
    <row r="60" ht="18" customHeight="1" spans="1:7">
      <c r="A60" s="297"/>
      <c r="B60" s="286" t="s">
        <v>59</v>
      </c>
      <c r="C60" s="287" t="s">
        <v>60</v>
      </c>
      <c r="D60" s="287">
        <v>1</v>
      </c>
      <c r="E60" s="288">
        <v>650</v>
      </c>
      <c r="F60" s="289">
        <f t="shared" si="5"/>
        <v>650</v>
      </c>
      <c r="G60" s="293"/>
    </row>
    <row r="61" ht="18" customHeight="1" spans="1:7">
      <c r="A61" s="297"/>
      <c r="B61" s="286" t="s">
        <v>79</v>
      </c>
      <c r="C61" s="287" t="s">
        <v>73</v>
      </c>
      <c r="D61" s="287">
        <f>1200*(0.012*2*0.8+0.01*0.8)</f>
        <v>32.64</v>
      </c>
      <c r="E61" s="300">
        <f>16000/1000</f>
        <v>16</v>
      </c>
      <c r="F61" s="289">
        <f t="shared" si="5"/>
        <v>522.24</v>
      </c>
      <c r="G61" s="293"/>
    </row>
    <row r="62" ht="18" customHeight="1" spans="1:7">
      <c r="A62" s="297"/>
      <c r="B62" s="286" t="s">
        <v>80</v>
      </c>
      <c r="C62" s="287" t="s">
        <v>70</v>
      </c>
      <c r="D62" s="287">
        <v>3</v>
      </c>
      <c r="E62" s="288">
        <v>35</v>
      </c>
      <c r="F62" s="289">
        <f t="shared" si="5"/>
        <v>105</v>
      </c>
      <c r="G62" s="293"/>
    </row>
    <row r="63" ht="18" customHeight="1" spans="1:7">
      <c r="A63" s="272" t="s">
        <v>11</v>
      </c>
      <c r="B63" s="273" t="s">
        <v>89</v>
      </c>
      <c r="C63" s="274"/>
      <c r="D63" s="274"/>
      <c r="E63" s="269"/>
      <c r="F63" s="270">
        <f>F64</f>
        <v>27850.6</v>
      </c>
      <c r="G63" s="293"/>
    </row>
    <row r="64" ht="18" customHeight="1" spans="1:7">
      <c r="A64" s="272" t="s">
        <v>90</v>
      </c>
      <c r="B64" s="269" t="s">
        <v>54</v>
      </c>
      <c r="C64" s="274"/>
      <c r="D64" s="274">
        <f>D65</f>
        <v>5</v>
      </c>
      <c r="E64" s="292"/>
      <c r="F64" s="270">
        <f>F65</f>
        <v>27850.6</v>
      </c>
      <c r="G64" s="293"/>
    </row>
    <row r="65" ht="18" customHeight="1" spans="1:7">
      <c r="A65" s="278" t="s">
        <v>90</v>
      </c>
      <c r="B65" s="279" t="s">
        <v>64</v>
      </c>
      <c r="C65" s="280" t="s">
        <v>57</v>
      </c>
      <c r="D65" s="280">
        <v>5</v>
      </c>
      <c r="E65" s="281">
        <f>F66</f>
        <v>5570.12</v>
      </c>
      <c r="F65" s="282">
        <f>E65*D65</f>
        <v>27850.6</v>
      </c>
      <c r="G65" s="293"/>
    </row>
    <row r="66" ht="18" customHeight="1" spans="1:7">
      <c r="A66" s="233"/>
      <c r="B66" s="298" t="s">
        <v>65</v>
      </c>
      <c r="C66" s="280" t="s">
        <v>57</v>
      </c>
      <c r="D66" s="280">
        <v>1</v>
      </c>
      <c r="E66" s="281"/>
      <c r="F66" s="282">
        <f>SUM(F67:F78)</f>
        <v>5570.12</v>
      </c>
      <c r="G66" s="293"/>
    </row>
    <row r="67" ht="18" customHeight="1" spans="1:7">
      <c r="A67" s="233"/>
      <c r="B67" s="286" t="s">
        <v>66</v>
      </c>
      <c r="C67" s="287" t="s">
        <v>67</v>
      </c>
      <c r="D67" s="288">
        <f>((2.35*0.5*2+2.7)*(2.35*0.5+2.7)+2.7*2.7)/2*2.35</f>
        <v>31.56</v>
      </c>
      <c r="E67" s="288">
        <f>('单价汇总 '!$D$8*0.8+'单价汇总 '!$D$7*0.2)/100</f>
        <v>4.31</v>
      </c>
      <c r="F67" s="289">
        <f t="shared" ref="F67:F78" si="6">D67*E67</f>
        <v>136.02</v>
      </c>
      <c r="G67" s="293"/>
    </row>
    <row r="68" ht="18" customHeight="1" spans="1:7">
      <c r="A68" s="272"/>
      <c r="B68" s="286" t="s">
        <v>68</v>
      </c>
      <c r="C68" s="287" t="s">
        <v>67</v>
      </c>
      <c r="D68" s="288">
        <f>D67-(3.14*0.55*0.55+3.14*0.9*0.9)/2*0.5-1.8*1.8*1.2-D74-D75</f>
        <v>23.37</v>
      </c>
      <c r="E68" s="288">
        <f>'单价汇总 '!$D$11/100</f>
        <v>22.57</v>
      </c>
      <c r="F68" s="289">
        <f t="shared" si="6"/>
        <v>527.46</v>
      </c>
      <c r="G68" s="293"/>
    </row>
    <row r="69" ht="24" spans="1:7">
      <c r="A69" s="272"/>
      <c r="B69" s="294" t="s">
        <v>88</v>
      </c>
      <c r="C69" s="287" t="s">
        <v>70</v>
      </c>
      <c r="D69" s="287">
        <v>1</v>
      </c>
      <c r="E69" s="288">
        <v>2300</v>
      </c>
      <c r="F69" s="289">
        <f t="shared" si="6"/>
        <v>2300</v>
      </c>
      <c r="G69" s="293"/>
    </row>
    <row r="70" ht="18" customHeight="1" spans="1:7">
      <c r="A70" s="272"/>
      <c r="B70" s="286" t="s">
        <v>71</v>
      </c>
      <c r="C70" s="287" t="s">
        <v>67</v>
      </c>
      <c r="D70" s="288">
        <f>0.3*0.3*0.3</f>
        <v>0.03</v>
      </c>
      <c r="E70" s="288">
        <f>'单价汇总 '!$D$19/100</f>
        <v>661.07</v>
      </c>
      <c r="F70" s="289">
        <f t="shared" si="6"/>
        <v>19.83</v>
      </c>
      <c r="G70" s="293"/>
    </row>
    <row r="71" ht="18" customHeight="1" spans="1:7">
      <c r="A71" s="272"/>
      <c r="B71" s="286" t="s">
        <v>72</v>
      </c>
      <c r="C71" s="287" t="s">
        <v>73</v>
      </c>
      <c r="D71" s="287">
        <v>5.32</v>
      </c>
      <c r="E71" s="288">
        <v>7</v>
      </c>
      <c r="F71" s="289">
        <f t="shared" si="6"/>
        <v>37.24</v>
      </c>
      <c r="G71" s="293"/>
    </row>
    <row r="72" ht="18" customHeight="1" spans="1:7">
      <c r="A72" s="272"/>
      <c r="B72" s="286" t="s">
        <v>74</v>
      </c>
      <c r="C72" s="287" t="s">
        <v>75</v>
      </c>
      <c r="D72" s="289">
        <f>(3.14*1.1+3.14*1.6)/2*0.5+1.2*1.6*4-3.14*0.075*0.075*3</f>
        <v>9.75</v>
      </c>
      <c r="E72" s="288">
        <f>'单价汇总 '!$D$20/100</f>
        <v>22.76</v>
      </c>
      <c r="F72" s="289">
        <f t="shared" si="6"/>
        <v>221.91</v>
      </c>
      <c r="G72" s="293"/>
    </row>
    <row r="73" ht="18" customHeight="1" spans="1:7">
      <c r="A73" s="272"/>
      <c r="B73" s="286" t="s">
        <v>76</v>
      </c>
      <c r="C73" s="287" t="s">
        <v>75</v>
      </c>
      <c r="D73" s="289">
        <f>(3.14*0.7+3.14*1.2)/2*0.5+1*1.5*4-3.14*0.075*0.075*3</f>
        <v>7.44</v>
      </c>
      <c r="E73" s="288">
        <f>'单价汇总 '!$D$21/100</f>
        <v>24.89</v>
      </c>
      <c r="F73" s="289">
        <f t="shared" si="6"/>
        <v>185.18</v>
      </c>
      <c r="G73" s="293"/>
    </row>
    <row r="74" ht="18" customHeight="1" spans="1:7">
      <c r="A74" s="272"/>
      <c r="B74" s="286" t="s">
        <v>77</v>
      </c>
      <c r="C74" s="287" t="s">
        <v>67</v>
      </c>
      <c r="D74" s="288">
        <f>2.2*2.2*0.15</f>
        <v>0.73</v>
      </c>
      <c r="E74" s="288">
        <f>'单价汇总 '!$D$18/100</f>
        <v>473.8</v>
      </c>
      <c r="F74" s="289">
        <f t="shared" si="6"/>
        <v>345.87</v>
      </c>
      <c r="G74" s="293"/>
    </row>
    <row r="75" ht="18" customHeight="1" spans="1:7">
      <c r="A75" s="272"/>
      <c r="B75" s="286" t="s">
        <v>78</v>
      </c>
      <c r="C75" s="287" t="s">
        <v>67</v>
      </c>
      <c r="D75" s="288">
        <f>3*3*0.3</f>
        <v>2.7</v>
      </c>
      <c r="E75" s="288">
        <f>'单价汇总 '!$D$22/100</f>
        <v>192.36</v>
      </c>
      <c r="F75" s="289">
        <f t="shared" si="6"/>
        <v>519.37</v>
      </c>
      <c r="G75" s="293"/>
    </row>
    <row r="76" ht="18" customHeight="1" spans="1:7">
      <c r="A76" s="272"/>
      <c r="B76" s="286" t="s">
        <v>59</v>
      </c>
      <c r="C76" s="287" t="s">
        <v>60</v>
      </c>
      <c r="D76" s="287">
        <v>1</v>
      </c>
      <c r="E76" s="288">
        <v>650</v>
      </c>
      <c r="F76" s="289">
        <f t="shared" si="6"/>
        <v>650</v>
      </c>
      <c r="G76" s="293"/>
    </row>
    <row r="77" ht="18" customHeight="1" spans="1:7">
      <c r="A77" s="272"/>
      <c r="B77" s="286" t="s">
        <v>79</v>
      </c>
      <c r="C77" s="287" t="s">
        <v>73</v>
      </c>
      <c r="D77" s="287">
        <f>1200*(0.012*2*0.8+0.01*0.8)</f>
        <v>32.64</v>
      </c>
      <c r="E77" s="300">
        <f>16000/1000</f>
        <v>16</v>
      </c>
      <c r="F77" s="289">
        <f t="shared" si="6"/>
        <v>522.24</v>
      </c>
      <c r="G77" s="293"/>
    </row>
    <row r="78" ht="18" customHeight="1" spans="1:7">
      <c r="A78" s="272"/>
      <c r="B78" s="286" t="s">
        <v>80</v>
      </c>
      <c r="C78" s="287" t="s">
        <v>70</v>
      </c>
      <c r="D78" s="287">
        <v>3</v>
      </c>
      <c r="E78" s="288">
        <v>35</v>
      </c>
      <c r="F78" s="289">
        <f t="shared" si="6"/>
        <v>105</v>
      </c>
      <c r="G78" s="293"/>
    </row>
    <row r="79" ht="18" customHeight="1" spans="1:7">
      <c r="A79" s="272" t="s">
        <v>12</v>
      </c>
      <c r="B79" s="273" t="s">
        <v>91</v>
      </c>
      <c r="C79" s="274"/>
      <c r="D79" s="274"/>
      <c r="E79" s="269"/>
      <c r="F79" s="270">
        <f>F80</f>
        <v>10575.3</v>
      </c>
      <c r="G79" s="277"/>
    </row>
    <row r="80" ht="18" customHeight="1" spans="1:7">
      <c r="A80" s="272">
        <v>4.1</v>
      </c>
      <c r="B80" s="269" t="s">
        <v>42</v>
      </c>
      <c r="C80" s="275"/>
      <c r="D80" s="275"/>
      <c r="E80" s="276"/>
      <c r="F80" s="270">
        <f>F81</f>
        <v>10575.3</v>
      </c>
      <c r="G80" s="277"/>
    </row>
    <row r="81" ht="18" customHeight="1" spans="1:7">
      <c r="A81" s="272" t="s">
        <v>92</v>
      </c>
      <c r="B81" s="279" t="s">
        <v>44</v>
      </c>
      <c r="C81" s="280" t="s">
        <v>45</v>
      </c>
      <c r="D81" s="280">
        <v>2</v>
      </c>
      <c r="E81" s="281"/>
      <c r="F81" s="282">
        <f>SUM(F82:F86)</f>
        <v>10575.3</v>
      </c>
      <c r="G81" s="277"/>
    </row>
    <row r="82" ht="18" customHeight="1" spans="1:7">
      <c r="A82" s="233"/>
      <c r="B82" s="283" t="s">
        <v>46</v>
      </c>
      <c r="C82" s="284" t="s">
        <v>47</v>
      </c>
      <c r="D82" s="285">
        <f>D81*(4*4+2*2)/2*2</f>
        <v>40</v>
      </c>
      <c r="E82" s="276">
        <f>'单价汇总 '!$D$8/100*0.9+'单价汇总 '!$D$7/100*0.1</f>
        <v>3.72</v>
      </c>
      <c r="F82" s="285">
        <f t="shared" ref="F82:F86" si="7">D82*E82</f>
        <v>148.8</v>
      </c>
      <c r="G82" s="277"/>
    </row>
    <row r="83" ht="18" customHeight="1" spans="1:7">
      <c r="A83" s="233"/>
      <c r="B83" s="283" t="s">
        <v>48</v>
      </c>
      <c r="C83" s="284" t="s">
        <v>47</v>
      </c>
      <c r="D83" s="285">
        <f>D82</f>
        <v>40</v>
      </c>
      <c r="E83" s="276">
        <f>'单价汇总 '!$D$24/100*0.4+'单价汇总 '!$D$10/100*0.6</f>
        <v>4.94</v>
      </c>
      <c r="F83" s="285">
        <f t="shared" si="7"/>
        <v>197.6</v>
      </c>
      <c r="G83" s="277"/>
    </row>
    <row r="84" ht="18" customHeight="1" spans="1:7">
      <c r="A84" s="233"/>
      <c r="B84" s="286" t="s">
        <v>93</v>
      </c>
      <c r="C84" s="287" t="s">
        <v>50</v>
      </c>
      <c r="D84" s="287">
        <v>90</v>
      </c>
      <c r="E84" s="288">
        <v>14.21</v>
      </c>
      <c r="F84" s="289">
        <f t="shared" si="7"/>
        <v>1278.9</v>
      </c>
      <c r="G84" s="277"/>
    </row>
    <row r="85" ht="18" customHeight="1" spans="1:7">
      <c r="A85" s="272"/>
      <c r="B85" s="286" t="s">
        <v>94</v>
      </c>
      <c r="C85" s="287" t="s">
        <v>50</v>
      </c>
      <c r="D85" s="287">
        <v>90</v>
      </c>
      <c r="E85" s="290">
        <v>95</v>
      </c>
      <c r="F85" s="289">
        <f t="shared" si="7"/>
        <v>8550</v>
      </c>
      <c r="G85" s="277"/>
    </row>
    <row r="86" ht="18" customHeight="1" spans="1:7">
      <c r="A86" s="278"/>
      <c r="B86" s="286" t="s">
        <v>85</v>
      </c>
      <c r="C86" s="287" t="s">
        <v>45</v>
      </c>
      <c r="D86" s="287">
        <f>D81</f>
        <v>2</v>
      </c>
      <c r="E86" s="288">
        <v>200</v>
      </c>
      <c r="F86" s="289">
        <f t="shared" si="7"/>
        <v>400</v>
      </c>
      <c r="G86" s="277"/>
    </row>
    <row r="87" customFormat="1" ht="18" customHeight="1" spans="1:7">
      <c r="A87" s="272" t="s">
        <v>13</v>
      </c>
      <c r="B87" s="273" t="s">
        <v>95</v>
      </c>
      <c r="C87" s="274"/>
      <c r="D87" s="274"/>
      <c r="E87" s="269"/>
      <c r="F87" s="270">
        <f>F88</f>
        <v>33420.72</v>
      </c>
      <c r="G87" s="277"/>
    </row>
    <row r="88" customFormat="1" ht="18" customHeight="1" spans="1:7">
      <c r="A88" s="272">
        <v>5.1</v>
      </c>
      <c r="B88" s="269" t="s">
        <v>54</v>
      </c>
      <c r="C88" s="274"/>
      <c r="D88" s="274">
        <f>D89</f>
        <v>6</v>
      </c>
      <c r="E88" s="292"/>
      <c r="F88" s="270">
        <f>F89</f>
        <v>33420.72</v>
      </c>
      <c r="G88" s="277"/>
    </row>
    <row r="89" customFormat="1" ht="18" customHeight="1" spans="1:7">
      <c r="A89" s="278" t="s">
        <v>96</v>
      </c>
      <c r="B89" s="279" t="s">
        <v>64</v>
      </c>
      <c r="C89" s="280" t="s">
        <v>57</v>
      </c>
      <c r="D89" s="280">
        <v>6</v>
      </c>
      <c r="E89" s="281">
        <f>F90</f>
        <v>5570.12</v>
      </c>
      <c r="F89" s="282">
        <f>E89*D89</f>
        <v>33420.72</v>
      </c>
      <c r="G89" s="277"/>
    </row>
    <row r="90" customFormat="1" ht="18" customHeight="1" spans="1:7">
      <c r="A90" s="233"/>
      <c r="B90" s="298" t="s">
        <v>65</v>
      </c>
      <c r="C90" s="280" t="s">
        <v>57</v>
      </c>
      <c r="D90" s="280">
        <v>1</v>
      </c>
      <c r="E90" s="281"/>
      <c r="F90" s="282">
        <f>SUM(F91:F102)</f>
        <v>5570.12</v>
      </c>
      <c r="G90" s="277"/>
    </row>
    <row r="91" customFormat="1" ht="18" customHeight="1" spans="1:7">
      <c r="A91" s="233"/>
      <c r="B91" s="286" t="s">
        <v>66</v>
      </c>
      <c r="C91" s="287" t="s">
        <v>67</v>
      </c>
      <c r="D91" s="288">
        <f>((2.35*0.5*2+2.7)*(2.35*0.5+2.7)+2.7*2.7)/2*2.35</f>
        <v>31.56</v>
      </c>
      <c r="E91" s="288">
        <f>('单价汇总 '!$D$8*0.8+'单价汇总 '!$D$7*0.2)/100</f>
        <v>4.31</v>
      </c>
      <c r="F91" s="289">
        <f t="shared" ref="F91:F102" si="8">D91*E91</f>
        <v>136.02</v>
      </c>
      <c r="G91" s="277"/>
    </row>
    <row r="92" customFormat="1" ht="18" customHeight="1" spans="1:7">
      <c r="A92" s="272"/>
      <c r="B92" s="286" t="s">
        <v>68</v>
      </c>
      <c r="C92" s="287" t="s">
        <v>67</v>
      </c>
      <c r="D92" s="288">
        <f>D91-(3.14*0.55*0.55+3.14*0.9*0.9)/2*0.5-1.8*1.8*1.2-D98-D99</f>
        <v>23.37</v>
      </c>
      <c r="E92" s="288">
        <f>'单价汇总 '!$D$11/100</f>
        <v>22.57</v>
      </c>
      <c r="F92" s="289">
        <f t="shared" si="8"/>
        <v>527.46</v>
      </c>
      <c r="G92" s="277"/>
    </row>
    <row r="93" customFormat="1" ht="24" spans="1:7">
      <c r="A93" s="272"/>
      <c r="B93" s="294" t="s">
        <v>88</v>
      </c>
      <c r="C93" s="287" t="s">
        <v>70</v>
      </c>
      <c r="D93" s="287">
        <v>1</v>
      </c>
      <c r="E93" s="288">
        <v>2300</v>
      </c>
      <c r="F93" s="289">
        <f t="shared" si="8"/>
        <v>2300</v>
      </c>
      <c r="G93" s="277"/>
    </row>
    <row r="94" customFormat="1" ht="18" customHeight="1" spans="1:7">
      <c r="A94" s="272"/>
      <c r="B94" s="286" t="s">
        <v>71</v>
      </c>
      <c r="C94" s="287" t="s">
        <v>67</v>
      </c>
      <c r="D94" s="288">
        <f>0.3*0.3*0.3</f>
        <v>0.03</v>
      </c>
      <c r="E94" s="288">
        <f>'单价汇总 '!$D$19/100</f>
        <v>661.07</v>
      </c>
      <c r="F94" s="289">
        <f t="shared" si="8"/>
        <v>19.83</v>
      </c>
      <c r="G94" s="277"/>
    </row>
    <row r="95" customFormat="1" ht="18" customHeight="1" spans="1:7">
      <c r="A95" s="272"/>
      <c r="B95" s="286" t="s">
        <v>72</v>
      </c>
      <c r="C95" s="287" t="s">
        <v>73</v>
      </c>
      <c r="D95" s="287">
        <v>5.32</v>
      </c>
      <c r="E95" s="288">
        <v>7</v>
      </c>
      <c r="F95" s="289">
        <f t="shared" si="8"/>
        <v>37.24</v>
      </c>
      <c r="G95" s="277"/>
    </row>
    <row r="96" customFormat="1" ht="18" customHeight="1" spans="1:7">
      <c r="A96" s="272"/>
      <c r="B96" s="286" t="s">
        <v>74</v>
      </c>
      <c r="C96" s="287" t="s">
        <v>75</v>
      </c>
      <c r="D96" s="289">
        <f>(3.14*1.1+3.14*1.6)/2*0.5+1.2*1.6*4-3.14*0.075*0.075*3</f>
        <v>9.75</v>
      </c>
      <c r="E96" s="288">
        <f>'单价汇总 '!$D$20/100</f>
        <v>22.76</v>
      </c>
      <c r="F96" s="289">
        <f t="shared" si="8"/>
        <v>221.91</v>
      </c>
      <c r="G96" s="277"/>
    </row>
    <row r="97" customFormat="1" ht="18" customHeight="1" spans="1:7">
      <c r="A97" s="272"/>
      <c r="B97" s="286" t="s">
        <v>76</v>
      </c>
      <c r="C97" s="287" t="s">
        <v>75</v>
      </c>
      <c r="D97" s="289">
        <f>(3.14*0.7+3.14*1.2)/2*0.5+1*1.5*4-3.14*0.075*0.075*3</f>
        <v>7.44</v>
      </c>
      <c r="E97" s="288">
        <f>'单价汇总 '!$D$21/100</f>
        <v>24.89</v>
      </c>
      <c r="F97" s="289">
        <f t="shared" si="8"/>
        <v>185.18</v>
      </c>
      <c r="G97" s="277"/>
    </row>
    <row r="98" customFormat="1" ht="18" customHeight="1" spans="1:7">
      <c r="A98" s="272"/>
      <c r="B98" s="286" t="s">
        <v>77</v>
      </c>
      <c r="C98" s="287" t="s">
        <v>67</v>
      </c>
      <c r="D98" s="288">
        <f>2.2*2.2*0.15</f>
        <v>0.73</v>
      </c>
      <c r="E98" s="288">
        <f>'单价汇总 '!$D$18/100</f>
        <v>473.8</v>
      </c>
      <c r="F98" s="289">
        <f t="shared" si="8"/>
        <v>345.87</v>
      </c>
      <c r="G98" s="277"/>
    </row>
    <row r="99" customFormat="1" ht="18" customHeight="1" spans="1:7">
      <c r="A99" s="272"/>
      <c r="B99" s="286" t="s">
        <v>78</v>
      </c>
      <c r="C99" s="287" t="s">
        <v>67</v>
      </c>
      <c r="D99" s="288">
        <f>3*3*0.3</f>
        <v>2.7</v>
      </c>
      <c r="E99" s="288">
        <f>'单价汇总 '!$D$22/100</f>
        <v>192.36</v>
      </c>
      <c r="F99" s="289">
        <f t="shared" si="8"/>
        <v>519.37</v>
      </c>
      <c r="G99" s="277"/>
    </row>
    <row r="100" customFormat="1" ht="18" customHeight="1" spans="1:7">
      <c r="A100" s="272"/>
      <c r="B100" s="286" t="s">
        <v>59</v>
      </c>
      <c r="C100" s="287" t="s">
        <v>60</v>
      </c>
      <c r="D100" s="287">
        <v>1</v>
      </c>
      <c r="E100" s="288">
        <v>650</v>
      </c>
      <c r="F100" s="289">
        <f t="shared" si="8"/>
        <v>650</v>
      </c>
      <c r="G100" s="277"/>
    </row>
    <row r="101" customFormat="1" ht="18" customHeight="1" spans="1:7">
      <c r="A101" s="272"/>
      <c r="B101" s="286" t="s">
        <v>79</v>
      </c>
      <c r="C101" s="287" t="s">
        <v>73</v>
      </c>
      <c r="D101" s="287">
        <f>1200*(0.012*2*0.8+0.01*0.8)</f>
        <v>32.64</v>
      </c>
      <c r="E101" s="300">
        <f>16000/1000</f>
        <v>16</v>
      </c>
      <c r="F101" s="289">
        <f t="shared" si="8"/>
        <v>522.24</v>
      </c>
      <c r="G101" s="277"/>
    </row>
    <row r="102" customFormat="1" ht="18" customHeight="1" spans="1:7">
      <c r="A102" s="272"/>
      <c r="B102" s="286" t="s">
        <v>80</v>
      </c>
      <c r="C102" s="287" t="s">
        <v>70</v>
      </c>
      <c r="D102" s="287">
        <v>3</v>
      </c>
      <c r="E102" s="288">
        <v>35</v>
      </c>
      <c r="F102" s="289">
        <f t="shared" si="8"/>
        <v>105</v>
      </c>
      <c r="G102" s="277"/>
    </row>
    <row r="103" customFormat="1" ht="18" customHeight="1" spans="1:7">
      <c r="A103" s="272" t="s">
        <v>14</v>
      </c>
      <c r="B103" s="273" t="s">
        <v>97</v>
      </c>
      <c r="C103" s="274"/>
      <c r="D103" s="274"/>
      <c r="E103" s="269"/>
      <c r="F103" s="270">
        <f>F104+F113</f>
        <v>49253.45</v>
      </c>
      <c r="G103" s="277"/>
    </row>
    <row r="104" customFormat="1" ht="18" customHeight="1" spans="1:7">
      <c r="A104" s="272">
        <v>6.1</v>
      </c>
      <c r="B104" s="269" t="s">
        <v>42</v>
      </c>
      <c r="C104" s="275"/>
      <c r="D104" s="275"/>
      <c r="E104" s="276"/>
      <c r="F104" s="270">
        <f>F105</f>
        <v>21402.85</v>
      </c>
      <c r="G104" s="277"/>
    </row>
    <row r="105" customFormat="1" ht="18" customHeight="1" spans="1:7">
      <c r="A105" s="272" t="s">
        <v>98</v>
      </c>
      <c r="B105" s="279" t="s">
        <v>44</v>
      </c>
      <c r="C105" s="280" t="s">
        <v>45</v>
      </c>
      <c r="D105" s="280">
        <v>4</v>
      </c>
      <c r="E105" s="281"/>
      <c r="F105" s="282">
        <f>SUM(F106:F112)</f>
        <v>21402.85</v>
      </c>
      <c r="G105" s="277"/>
    </row>
    <row r="106" customFormat="1" ht="18" customHeight="1" spans="1:7">
      <c r="A106" s="233"/>
      <c r="B106" s="283" t="s">
        <v>46</v>
      </c>
      <c r="C106" s="284" t="s">
        <v>47</v>
      </c>
      <c r="D106" s="285">
        <f>D105*(4*4+2*2)/2*2</f>
        <v>80</v>
      </c>
      <c r="E106" s="276">
        <f>'单价汇总 '!$D$8/100*0.9+'单价汇总 '!$D$7/100*0.1</f>
        <v>3.72</v>
      </c>
      <c r="F106" s="285">
        <f t="shared" ref="F106:F110" si="9">D106*E106</f>
        <v>297.6</v>
      </c>
      <c r="G106" s="277"/>
    </row>
    <row r="107" customFormat="1" ht="18" customHeight="1" spans="1:7">
      <c r="A107" s="233"/>
      <c r="B107" s="283" t="s">
        <v>48</v>
      </c>
      <c r="C107" s="284" t="s">
        <v>47</v>
      </c>
      <c r="D107" s="285">
        <f>D106</f>
        <v>80</v>
      </c>
      <c r="E107" s="276">
        <f>'单价汇总 '!$D$24/100*0.4+'单价汇总 '!$D$10/100*0.6</f>
        <v>4.94</v>
      </c>
      <c r="F107" s="285">
        <f t="shared" si="9"/>
        <v>395.2</v>
      </c>
      <c r="G107" s="277"/>
    </row>
    <row r="108" customFormat="1" ht="18" customHeight="1" spans="1:7">
      <c r="A108" s="233"/>
      <c r="B108" s="286" t="s">
        <v>93</v>
      </c>
      <c r="C108" s="287" t="s">
        <v>50</v>
      </c>
      <c r="D108" s="287">
        <f>35+50+30</f>
        <v>115</v>
      </c>
      <c r="E108" s="288">
        <v>14.21</v>
      </c>
      <c r="F108" s="289">
        <f t="shared" si="9"/>
        <v>1634.15</v>
      </c>
      <c r="G108" s="277" t="s">
        <v>99</v>
      </c>
    </row>
    <row r="109" customFormat="1" ht="18" customHeight="1" spans="1:7">
      <c r="A109" s="233"/>
      <c r="B109" s="286" t="s">
        <v>49</v>
      </c>
      <c r="C109" s="287" t="s">
        <v>50</v>
      </c>
      <c r="D109" s="287">
        <v>55</v>
      </c>
      <c r="E109" s="288">
        <v>16.38</v>
      </c>
      <c r="F109" s="289">
        <f t="shared" si="9"/>
        <v>900.9</v>
      </c>
      <c r="G109" s="277" t="s">
        <v>100</v>
      </c>
    </row>
    <row r="110" customFormat="1" ht="18" customHeight="1" spans="1:7">
      <c r="A110" s="272"/>
      <c r="B110" s="286" t="s">
        <v>94</v>
      </c>
      <c r="C110" s="287" t="s">
        <v>50</v>
      </c>
      <c r="D110" s="287">
        <f>D108</f>
        <v>115</v>
      </c>
      <c r="E110" s="290">
        <v>95</v>
      </c>
      <c r="F110" s="289">
        <f t="shared" si="9"/>
        <v>10925</v>
      </c>
      <c r="G110" s="277"/>
    </row>
    <row r="111" customFormat="1" ht="18" customHeight="1" spans="1:7">
      <c r="A111" s="272"/>
      <c r="B111" s="286" t="s">
        <v>101</v>
      </c>
      <c r="C111" s="287" t="s">
        <v>50</v>
      </c>
      <c r="D111" s="287">
        <f>D109</f>
        <v>55</v>
      </c>
      <c r="E111" s="290">
        <v>110</v>
      </c>
      <c r="F111" s="289">
        <f t="shared" ref="F111:F127" si="10">D111*E111</f>
        <v>6050</v>
      </c>
      <c r="G111" s="277"/>
    </row>
    <row r="112" customFormat="1" ht="18" customHeight="1" spans="1:7">
      <c r="A112" s="278"/>
      <c r="B112" s="286" t="s">
        <v>85</v>
      </c>
      <c r="C112" s="287" t="s">
        <v>45</v>
      </c>
      <c r="D112" s="287">
        <f>D105</f>
        <v>4</v>
      </c>
      <c r="E112" s="288">
        <v>300</v>
      </c>
      <c r="F112" s="289">
        <f t="shared" si="10"/>
        <v>1200</v>
      </c>
      <c r="G112" s="277"/>
    </row>
    <row r="113" customFormat="1" ht="18" customHeight="1" spans="1:7">
      <c r="A113" s="272">
        <v>6.1</v>
      </c>
      <c r="B113" s="269" t="s">
        <v>54</v>
      </c>
      <c r="C113" s="274"/>
      <c r="D113" s="274">
        <f>D114</f>
        <v>5</v>
      </c>
      <c r="E113" s="292"/>
      <c r="F113" s="270">
        <f>F114</f>
        <v>27850.6</v>
      </c>
      <c r="G113" s="277"/>
    </row>
    <row r="114" customFormat="1" ht="18" customHeight="1" spans="1:7">
      <c r="A114" s="278" t="s">
        <v>98</v>
      </c>
      <c r="B114" s="279" t="s">
        <v>64</v>
      </c>
      <c r="C114" s="280" t="s">
        <v>57</v>
      </c>
      <c r="D114" s="280">
        <v>5</v>
      </c>
      <c r="E114" s="281">
        <f>F115</f>
        <v>5570.12</v>
      </c>
      <c r="F114" s="282">
        <f>E114*D114</f>
        <v>27850.6</v>
      </c>
      <c r="G114" s="277"/>
    </row>
    <row r="115" customFormat="1" ht="18" customHeight="1" spans="1:7">
      <c r="A115" s="233"/>
      <c r="B115" s="298" t="s">
        <v>65</v>
      </c>
      <c r="C115" s="280" t="s">
        <v>57</v>
      </c>
      <c r="D115" s="280">
        <v>1</v>
      </c>
      <c r="E115" s="281"/>
      <c r="F115" s="282">
        <f>SUM(F116:F127)</f>
        <v>5570.12</v>
      </c>
      <c r="G115" s="277"/>
    </row>
    <row r="116" customFormat="1" ht="18" customHeight="1" spans="1:7">
      <c r="A116" s="233"/>
      <c r="B116" s="286" t="s">
        <v>66</v>
      </c>
      <c r="C116" s="287" t="s">
        <v>67</v>
      </c>
      <c r="D116" s="288">
        <f>((2.35*0.5*2+2.7)*(2.35*0.5+2.7)+2.7*2.7)/2*2.35</f>
        <v>31.56</v>
      </c>
      <c r="E116" s="288">
        <f>('单价汇总 '!$D$8*0.8+'单价汇总 '!$D$7*0.2)/100</f>
        <v>4.31</v>
      </c>
      <c r="F116" s="289">
        <f t="shared" si="10"/>
        <v>136.02</v>
      </c>
      <c r="G116" s="277"/>
    </row>
    <row r="117" customFormat="1" ht="18" customHeight="1" spans="1:7">
      <c r="A117" s="272"/>
      <c r="B117" s="286" t="s">
        <v>68</v>
      </c>
      <c r="C117" s="287" t="s">
        <v>67</v>
      </c>
      <c r="D117" s="288">
        <f>D116-(3.14*0.55*0.55+3.14*0.9*0.9)/2*0.5-1.8*1.8*1.2-D123-D124</f>
        <v>23.37</v>
      </c>
      <c r="E117" s="288">
        <f>'单价汇总 '!$D$11/100</f>
        <v>22.57</v>
      </c>
      <c r="F117" s="289">
        <f t="shared" si="10"/>
        <v>527.46</v>
      </c>
      <c r="G117" s="277"/>
    </row>
    <row r="118" customFormat="1" ht="24" spans="1:7">
      <c r="A118" s="272"/>
      <c r="B118" s="294" t="s">
        <v>88</v>
      </c>
      <c r="C118" s="287" t="s">
        <v>70</v>
      </c>
      <c r="D118" s="287">
        <v>1</v>
      </c>
      <c r="E118" s="288">
        <v>2300</v>
      </c>
      <c r="F118" s="289">
        <f t="shared" si="10"/>
        <v>2300</v>
      </c>
      <c r="G118" s="277"/>
    </row>
    <row r="119" customFormat="1" ht="18" customHeight="1" spans="1:7">
      <c r="A119" s="272"/>
      <c r="B119" s="286" t="s">
        <v>71</v>
      </c>
      <c r="C119" s="287" t="s">
        <v>67</v>
      </c>
      <c r="D119" s="288">
        <f>0.3*0.3*0.3</f>
        <v>0.03</v>
      </c>
      <c r="E119" s="288">
        <f>'单价汇总 '!$D$19/100</f>
        <v>661.07</v>
      </c>
      <c r="F119" s="289">
        <f t="shared" si="10"/>
        <v>19.83</v>
      </c>
      <c r="G119" s="277"/>
    </row>
    <row r="120" customFormat="1" ht="18" customHeight="1" spans="1:7">
      <c r="A120" s="272"/>
      <c r="B120" s="286" t="s">
        <v>72</v>
      </c>
      <c r="C120" s="287" t="s">
        <v>73</v>
      </c>
      <c r="D120" s="287">
        <v>5.32</v>
      </c>
      <c r="E120" s="288">
        <v>7</v>
      </c>
      <c r="F120" s="289">
        <f t="shared" si="10"/>
        <v>37.24</v>
      </c>
      <c r="G120" s="277"/>
    </row>
    <row r="121" customFormat="1" ht="18" customHeight="1" spans="1:7">
      <c r="A121" s="272"/>
      <c r="B121" s="286" t="s">
        <v>74</v>
      </c>
      <c r="C121" s="287" t="s">
        <v>75</v>
      </c>
      <c r="D121" s="289">
        <f>(3.14*1.1+3.14*1.6)/2*0.5+1.2*1.6*4-3.14*0.075*0.075*3</f>
        <v>9.75</v>
      </c>
      <c r="E121" s="288">
        <f>'单价汇总 '!$D$20/100</f>
        <v>22.76</v>
      </c>
      <c r="F121" s="289">
        <f t="shared" si="10"/>
        <v>221.91</v>
      </c>
      <c r="G121" s="277"/>
    </row>
    <row r="122" customFormat="1" ht="18" customHeight="1" spans="1:7">
      <c r="A122" s="272"/>
      <c r="B122" s="286" t="s">
        <v>76</v>
      </c>
      <c r="C122" s="287" t="s">
        <v>75</v>
      </c>
      <c r="D122" s="289">
        <f>(3.14*0.7+3.14*1.2)/2*0.5+1*1.5*4-3.14*0.075*0.075*3</f>
        <v>7.44</v>
      </c>
      <c r="E122" s="288">
        <f>'单价汇总 '!$D$21/100</f>
        <v>24.89</v>
      </c>
      <c r="F122" s="289">
        <f t="shared" si="10"/>
        <v>185.18</v>
      </c>
      <c r="G122" s="277"/>
    </row>
    <row r="123" customFormat="1" ht="18" customHeight="1" spans="1:7">
      <c r="A123" s="272"/>
      <c r="B123" s="286" t="s">
        <v>77</v>
      </c>
      <c r="C123" s="287" t="s">
        <v>67</v>
      </c>
      <c r="D123" s="288">
        <f>2.2*2.2*0.15</f>
        <v>0.73</v>
      </c>
      <c r="E123" s="288">
        <f>'单价汇总 '!$D$18/100</f>
        <v>473.8</v>
      </c>
      <c r="F123" s="289">
        <f t="shared" si="10"/>
        <v>345.87</v>
      </c>
      <c r="G123" s="277"/>
    </row>
    <row r="124" customFormat="1" ht="18" customHeight="1" spans="1:7">
      <c r="A124" s="272"/>
      <c r="B124" s="286" t="s">
        <v>78</v>
      </c>
      <c r="C124" s="287" t="s">
        <v>67</v>
      </c>
      <c r="D124" s="288">
        <f>3*3*0.3</f>
        <v>2.7</v>
      </c>
      <c r="E124" s="288">
        <f>'单价汇总 '!$D$22/100</f>
        <v>192.36</v>
      </c>
      <c r="F124" s="289">
        <f t="shared" si="10"/>
        <v>519.37</v>
      </c>
      <c r="G124" s="277"/>
    </row>
    <row r="125" customFormat="1" ht="18" customHeight="1" spans="1:7">
      <c r="A125" s="272"/>
      <c r="B125" s="286" t="s">
        <v>59</v>
      </c>
      <c r="C125" s="287" t="s">
        <v>60</v>
      </c>
      <c r="D125" s="287">
        <v>1</v>
      </c>
      <c r="E125" s="288">
        <v>650</v>
      </c>
      <c r="F125" s="289">
        <f t="shared" si="10"/>
        <v>650</v>
      </c>
      <c r="G125" s="277"/>
    </row>
    <row r="126" customFormat="1" ht="18" customHeight="1" spans="1:7">
      <c r="A126" s="272"/>
      <c r="B126" s="286" t="s">
        <v>79</v>
      </c>
      <c r="C126" s="287" t="s">
        <v>73</v>
      </c>
      <c r="D126" s="287">
        <f>1200*(0.012*2*0.8+0.01*0.8)</f>
        <v>32.64</v>
      </c>
      <c r="E126" s="300">
        <f>16000/1000</f>
        <v>16</v>
      </c>
      <c r="F126" s="289">
        <f t="shared" si="10"/>
        <v>522.24</v>
      </c>
      <c r="G126" s="277"/>
    </row>
    <row r="127" customFormat="1" ht="18" customHeight="1" spans="1:7">
      <c r="A127" s="272"/>
      <c r="B127" s="286" t="s">
        <v>80</v>
      </c>
      <c r="C127" s="287" t="s">
        <v>70</v>
      </c>
      <c r="D127" s="287">
        <v>3</v>
      </c>
      <c r="E127" s="288">
        <v>35</v>
      </c>
      <c r="F127" s="289">
        <f t="shared" si="10"/>
        <v>105</v>
      </c>
      <c r="G127" s="277"/>
    </row>
    <row r="128" customFormat="1" ht="18" customHeight="1" spans="1:7">
      <c r="A128" s="272" t="s">
        <v>15</v>
      </c>
      <c r="B128" s="273" t="s">
        <v>102</v>
      </c>
      <c r="C128" s="274"/>
      <c r="D128" s="274"/>
      <c r="E128" s="269"/>
      <c r="F128" s="270">
        <f>F129+F144</f>
        <v>147447.33</v>
      </c>
      <c r="G128" s="277"/>
    </row>
    <row r="129" customFormat="1" ht="18" customHeight="1" spans="1:7">
      <c r="A129" s="272">
        <v>7.1</v>
      </c>
      <c r="B129" s="269" t="s">
        <v>54</v>
      </c>
      <c r="C129" s="274"/>
      <c r="D129" s="274">
        <f>D130</f>
        <v>6</v>
      </c>
      <c r="E129" s="292"/>
      <c r="F129" s="270">
        <f>F130</f>
        <v>33420.72</v>
      </c>
      <c r="G129" s="277"/>
    </row>
    <row r="130" customFormat="1" ht="18" customHeight="1" spans="1:7">
      <c r="A130" s="278" t="s">
        <v>103</v>
      </c>
      <c r="B130" s="279" t="s">
        <v>64</v>
      </c>
      <c r="C130" s="280" t="s">
        <v>57</v>
      </c>
      <c r="D130" s="280">
        <v>6</v>
      </c>
      <c r="E130" s="281">
        <f>F131</f>
        <v>5570.12</v>
      </c>
      <c r="F130" s="282">
        <f>E130*D130</f>
        <v>33420.72</v>
      </c>
      <c r="G130" s="277"/>
    </row>
    <row r="131" customFormat="1" ht="18" customHeight="1" spans="1:7">
      <c r="A131" s="233"/>
      <c r="B131" s="298" t="s">
        <v>65</v>
      </c>
      <c r="C131" s="280" t="s">
        <v>57</v>
      </c>
      <c r="D131" s="280">
        <v>1</v>
      </c>
      <c r="E131" s="281"/>
      <c r="F131" s="282">
        <f>SUM(F132:F143)</f>
        <v>5570.12</v>
      </c>
      <c r="G131" s="277"/>
    </row>
    <row r="132" customFormat="1" ht="18" customHeight="1" spans="1:7">
      <c r="A132" s="233"/>
      <c r="B132" s="286" t="s">
        <v>66</v>
      </c>
      <c r="C132" s="287" t="s">
        <v>67</v>
      </c>
      <c r="D132" s="288">
        <f>((2.35*0.5*2+2.7)*(2.35*0.5+2.7)+2.7*2.7)/2*2.35</f>
        <v>31.56</v>
      </c>
      <c r="E132" s="288">
        <f>('单价汇总 '!$D$8*0.8+'单价汇总 '!$D$7*0.2)/100</f>
        <v>4.31</v>
      </c>
      <c r="F132" s="289">
        <f t="shared" ref="F132:F143" si="11">D132*E132</f>
        <v>136.02</v>
      </c>
      <c r="G132" s="277"/>
    </row>
    <row r="133" customFormat="1" ht="18" customHeight="1" spans="1:7">
      <c r="A133" s="272"/>
      <c r="B133" s="286" t="s">
        <v>68</v>
      </c>
      <c r="C133" s="287" t="s">
        <v>67</v>
      </c>
      <c r="D133" s="288">
        <f>D132-(3.14*0.55*0.55+3.14*0.9*0.9)/2*0.5-1.8*1.8*1.2-D139-D140</f>
        <v>23.37</v>
      </c>
      <c r="E133" s="288">
        <f>'单价汇总 '!$D$11/100</f>
        <v>22.57</v>
      </c>
      <c r="F133" s="289">
        <f t="shared" si="11"/>
        <v>527.46</v>
      </c>
      <c r="G133" s="277"/>
    </row>
    <row r="134" customFormat="1" ht="24" spans="1:7">
      <c r="A134" s="272"/>
      <c r="B134" s="294" t="s">
        <v>88</v>
      </c>
      <c r="C134" s="287" t="s">
        <v>70</v>
      </c>
      <c r="D134" s="287">
        <v>1</v>
      </c>
      <c r="E134" s="288">
        <v>2300</v>
      </c>
      <c r="F134" s="289">
        <f t="shared" si="11"/>
        <v>2300</v>
      </c>
      <c r="G134" s="277"/>
    </row>
    <row r="135" customFormat="1" ht="18" customHeight="1" spans="1:7">
      <c r="A135" s="272"/>
      <c r="B135" s="286" t="s">
        <v>71</v>
      </c>
      <c r="C135" s="287" t="s">
        <v>67</v>
      </c>
      <c r="D135" s="288">
        <f>0.3*0.3*0.3</f>
        <v>0.03</v>
      </c>
      <c r="E135" s="288">
        <f>'单价汇总 '!$D$19/100</f>
        <v>661.07</v>
      </c>
      <c r="F135" s="289">
        <f t="shared" si="11"/>
        <v>19.83</v>
      </c>
      <c r="G135" s="277"/>
    </row>
    <row r="136" customFormat="1" ht="18" customHeight="1" spans="1:7">
      <c r="A136" s="272"/>
      <c r="B136" s="286" t="s">
        <v>72</v>
      </c>
      <c r="C136" s="287" t="s">
        <v>73</v>
      </c>
      <c r="D136" s="287">
        <v>5.32</v>
      </c>
      <c r="E136" s="288">
        <v>7</v>
      </c>
      <c r="F136" s="289">
        <f t="shared" si="11"/>
        <v>37.24</v>
      </c>
      <c r="G136" s="277"/>
    </row>
    <row r="137" customFormat="1" ht="18" customHeight="1" spans="1:7">
      <c r="A137" s="272"/>
      <c r="B137" s="286" t="s">
        <v>74</v>
      </c>
      <c r="C137" s="287" t="s">
        <v>75</v>
      </c>
      <c r="D137" s="289">
        <f>(3.14*1.1+3.14*1.6)/2*0.5+1.2*1.6*4-3.14*0.075*0.075*3</f>
        <v>9.75</v>
      </c>
      <c r="E137" s="288">
        <f>'单价汇总 '!$D$20/100</f>
        <v>22.76</v>
      </c>
      <c r="F137" s="289">
        <f t="shared" si="11"/>
        <v>221.91</v>
      </c>
      <c r="G137" s="277"/>
    </row>
    <row r="138" customFormat="1" ht="18" customHeight="1" spans="1:7">
      <c r="A138" s="272"/>
      <c r="B138" s="286" t="s">
        <v>76</v>
      </c>
      <c r="C138" s="287" t="s">
        <v>75</v>
      </c>
      <c r="D138" s="289">
        <f>(3.14*0.7+3.14*1.2)/2*0.5+1*1.5*4-3.14*0.075*0.075*3</f>
        <v>7.44</v>
      </c>
      <c r="E138" s="288">
        <f>'单价汇总 '!$D$21/100</f>
        <v>24.89</v>
      </c>
      <c r="F138" s="289">
        <f t="shared" si="11"/>
        <v>185.18</v>
      </c>
      <c r="G138" s="277"/>
    </row>
    <row r="139" customFormat="1" ht="18" customHeight="1" spans="1:7">
      <c r="A139" s="272"/>
      <c r="B139" s="286" t="s">
        <v>77</v>
      </c>
      <c r="C139" s="287" t="s">
        <v>67</v>
      </c>
      <c r="D139" s="288">
        <f>2.2*2.2*0.15</f>
        <v>0.73</v>
      </c>
      <c r="E139" s="288">
        <f>'单价汇总 '!$D$18/100</f>
        <v>473.8</v>
      </c>
      <c r="F139" s="289">
        <f t="shared" si="11"/>
        <v>345.87</v>
      </c>
      <c r="G139" s="277"/>
    </row>
    <row r="140" customFormat="1" ht="18" customHeight="1" spans="1:7">
      <c r="A140" s="272"/>
      <c r="B140" s="286" t="s">
        <v>78</v>
      </c>
      <c r="C140" s="287" t="s">
        <v>67</v>
      </c>
      <c r="D140" s="288">
        <f>3*3*0.3</f>
        <v>2.7</v>
      </c>
      <c r="E140" s="288">
        <f>'单价汇总 '!$D$22/100</f>
        <v>192.36</v>
      </c>
      <c r="F140" s="289">
        <f t="shared" si="11"/>
        <v>519.37</v>
      </c>
      <c r="G140" s="277"/>
    </row>
    <row r="141" customFormat="1" ht="18" customHeight="1" spans="1:7">
      <c r="A141" s="272"/>
      <c r="B141" s="286" t="s">
        <v>59</v>
      </c>
      <c r="C141" s="287" t="s">
        <v>60</v>
      </c>
      <c r="D141" s="287">
        <v>1</v>
      </c>
      <c r="E141" s="288">
        <v>650</v>
      </c>
      <c r="F141" s="289">
        <f t="shared" si="11"/>
        <v>650</v>
      </c>
      <c r="G141" s="277"/>
    </row>
    <row r="142" customFormat="1" ht="18" customHeight="1" spans="1:7">
      <c r="A142" s="272"/>
      <c r="B142" s="286" t="s">
        <v>79</v>
      </c>
      <c r="C142" s="287" t="s">
        <v>73</v>
      </c>
      <c r="D142" s="287">
        <f>1200*(0.012*2*0.8+0.01*0.8)</f>
        <v>32.64</v>
      </c>
      <c r="E142" s="300">
        <f>16000/1000</f>
        <v>16</v>
      </c>
      <c r="F142" s="289">
        <f t="shared" si="11"/>
        <v>522.24</v>
      </c>
      <c r="G142" s="277"/>
    </row>
    <row r="143" customFormat="1" ht="18" customHeight="1" spans="1:7">
      <c r="A143" s="272"/>
      <c r="B143" s="286" t="s">
        <v>80</v>
      </c>
      <c r="C143" s="287" t="s">
        <v>70</v>
      </c>
      <c r="D143" s="287">
        <v>3</v>
      </c>
      <c r="E143" s="288">
        <v>35</v>
      </c>
      <c r="F143" s="289">
        <f t="shared" si="11"/>
        <v>105</v>
      </c>
      <c r="G143" s="277"/>
    </row>
    <row r="144" customFormat="1" ht="18" customHeight="1" spans="1:7">
      <c r="A144" s="272">
        <v>7.2</v>
      </c>
      <c r="B144" s="269" t="s">
        <v>104</v>
      </c>
      <c r="C144" s="274" t="s">
        <v>105</v>
      </c>
      <c r="D144" s="274">
        <f>D145+D154</f>
        <v>47</v>
      </c>
      <c r="E144" s="292"/>
      <c r="F144" s="270">
        <f>F145+F154</f>
        <v>114026.61</v>
      </c>
      <c r="G144" s="277"/>
    </row>
    <row r="145" customFormat="1" ht="18" customHeight="1" spans="1:7">
      <c r="A145" s="278" t="s">
        <v>106</v>
      </c>
      <c r="B145" s="279" t="s">
        <v>107</v>
      </c>
      <c r="C145" s="280" t="s">
        <v>105</v>
      </c>
      <c r="D145" s="280">
        <v>15</v>
      </c>
      <c r="E145" s="281"/>
      <c r="F145" s="282">
        <f>SUM(F146:F153)</f>
        <v>40683.83</v>
      </c>
      <c r="G145" s="277"/>
    </row>
    <row r="146" customFormat="1" ht="24" spans="1:8">
      <c r="A146" s="272"/>
      <c r="B146" s="301" t="s">
        <v>108</v>
      </c>
      <c r="C146" s="302" t="s">
        <v>109</v>
      </c>
      <c r="D146" s="276">
        <f>1.5*1.7*4</f>
        <v>10.2</v>
      </c>
      <c r="E146" s="276">
        <f>639.44*1.05</f>
        <v>671.41</v>
      </c>
      <c r="F146" s="285">
        <f t="shared" ref="F146:F153" si="12">D146*E146</f>
        <v>6848.38</v>
      </c>
      <c r="G146" s="277"/>
      <c r="H146">
        <f>D146+D147+D148+D149+D150+D151+D152+D153+D155+D156+D157+D158</f>
        <v>152.48</v>
      </c>
    </row>
    <row r="147" customFormat="1" ht="24" spans="1:7">
      <c r="A147" s="272"/>
      <c r="B147" s="301" t="s">
        <v>110</v>
      </c>
      <c r="C147" s="284" t="s">
        <v>111</v>
      </c>
      <c r="D147" s="276">
        <f>2.7*2.1*1</f>
        <v>5.67</v>
      </c>
      <c r="E147" s="276">
        <f>639.44*1.05</f>
        <v>671.41</v>
      </c>
      <c r="F147" s="285">
        <f t="shared" si="12"/>
        <v>3806.89</v>
      </c>
      <c r="G147" s="277"/>
    </row>
    <row r="148" customFormat="1" ht="36" spans="1:7">
      <c r="A148" s="272"/>
      <c r="B148" s="301" t="s">
        <v>112</v>
      </c>
      <c r="C148" s="302" t="s">
        <v>109</v>
      </c>
      <c r="D148" s="276">
        <f>1.8*2.6*2</f>
        <v>9.36</v>
      </c>
      <c r="E148" s="276">
        <f>830*1.05</f>
        <v>871.5</v>
      </c>
      <c r="F148" s="285">
        <f t="shared" si="12"/>
        <v>8157.24</v>
      </c>
      <c r="G148" s="277"/>
    </row>
    <row r="149" customFormat="1" ht="36" spans="1:7">
      <c r="A149" s="272"/>
      <c r="B149" s="301" t="s">
        <v>113</v>
      </c>
      <c r="C149" s="284" t="s">
        <v>111</v>
      </c>
      <c r="D149" s="276">
        <f>1.75*2.5*3</f>
        <v>13.13</v>
      </c>
      <c r="E149" s="276">
        <f>830*1.05</f>
        <v>871.5</v>
      </c>
      <c r="F149" s="285">
        <f t="shared" si="12"/>
        <v>11442.8</v>
      </c>
      <c r="G149" s="277"/>
    </row>
    <row r="150" customFormat="1" ht="36" spans="1:7">
      <c r="A150" s="272"/>
      <c r="B150" s="301" t="s">
        <v>114</v>
      </c>
      <c r="C150" s="302" t="s">
        <v>109</v>
      </c>
      <c r="D150" s="276">
        <f>1.5*2.5*1</f>
        <v>3.75</v>
      </c>
      <c r="E150" s="276">
        <f>830*1.05</f>
        <v>871.5</v>
      </c>
      <c r="F150" s="285">
        <f t="shared" si="12"/>
        <v>3268.13</v>
      </c>
      <c r="G150" s="277"/>
    </row>
    <row r="151" customFormat="1" ht="36" spans="1:7">
      <c r="A151" s="272"/>
      <c r="B151" s="301" t="s">
        <v>115</v>
      </c>
      <c r="C151" s="284" t="s">
        <v>111</v>
      </c>
      <c r="D151" s="276">
        <f>0.96*2.5*2</f>
        <v>4.8</v>
      </c>
      <c r="E151" s="276">
        <f>830*1.05</f>
        <v>871.5</v>
      </c>
      <c r="F151" s="285">
        <f t="shared" si="12"/>
        <v>4183.2</v>
      </c>
      <c r="G151" s="277"/>
    </row>
    <row r="152" customFormat="1" ht="36" spans="1:7">
      <c r="A152" s="272"/>
      <c r="B152" s="301" t="s">
        <v>116</v>
      </c>
      <c r="C152" s="302" t="s">
        <v>109</v>
      </c>
      <c r="D152" s="276">
        <f>0.96*2.7*1</f>
        <v>2.59</v>
      </c>
      <c r="E152" s="276">
        <f>830*1.05</f>
        <v>871.5</v>
      </c>
      <c r="F152" s="285">
        <f t="shared" si="12"/>
        <v>2257.19</v>
      </c>
      <c r="G152" s="277"/>
    </row>
    <row r="153" customFormat="1" ht="24" spans="1:7">
      <c r="A153" s="272"/>
      <c r="B153" s="294" t="s">
        <v>117</v>
      </c>
      <c r="C153" s="284" t="s">
        <v>111</v>
      </c>
      <c r="D153" s="288">
        <f>0.96*2.5</f>
        <v>2.4</v>
      </c>
      <c r="E153" s="276">
        <v>300</v>
      </c>
      <c r="F153" s="285">
        <f t="shared" si="12"/>
        <v>720</v>
      </c>
      <c r="G153" s="277"/>
    </row>
    <row r="154" customFormat="1" ht="18" customHeight="1" spans="1:7">
      <c r="A154" s="278" t="s">
        <v>118</v>
      </c>
      <c r="B154" s="279" t="s">
        <v>119</v>
      </c>
      <c r="C154" s="280" t="s">
        <v>105</v>
      </c>
      <c r="D154" s="280">
        <v>32</v>
      </c>
      <c r="E154" s="281"/>
      <c r="F154" s="282">
        <f>SUM(F155:F159)</f>
        <v>73342.78</v>
      </c>
      <c r="G154" s="277"/>
    </row>
    <row r="155" customFormat="1" ht="36" spans="1:7">
      <c r="A155" s="272"/>
      <c r="B155" s="301" t="s">
        <v>120</v>
      </c>
      <c r="C155" s="302" t="s">
        <v>109</v>
      </c>
      <c r="D155" s="276">
        <f>1.75*2.05*3</f>
        <v>10.76</v>
      </c>
      <c r="E155" s="276">
        <f>639.44*1.05</f>
        <v>671.41</v>
      </c>
      <c r="F155" s="285">
        <f>D155*E155</f>
        <v>7224.37</v>
      </c>
      <c r="G155" s="277"/>
    </row>
    <row r="156" customFormat="1" ht="36" spans="1:7">
      <c r="A156" s="272"/>
      <c r="B156" s="301" t="s">
        <v>121</v>
      </c>
      <c r="C156" s="284" t="s">
        <v>111</v>
      </c>
      <c r="D156" s="276">
        <f>1.75*1.75*10</f>
        <v>30.63</v>
      </c>
      <c r="E156" s="276">
        <f>639.44*1.05</f>
        <v>671.41</v>
      </c>
      <c r="F156" s="285">
        <f>D156*E156</f>
        <v>20565.29</v>
      </c>
      <c r="G156" s="277"/>
    </row>
    <row r="157" customFormat="1" ht="36" spans="1:7">
      <c r="A157" s="272"/>
      <c r="B157" s="301" t="s">
        <v>122</v>
      </c>
      <c r="C157" s="302" t="s">
        <v>109</v>
      </c>
      <c r="D157" s="276">
        <f>1.75*1.75*18</f>
        <v>55.13</v>
      </c>
      <c r="E157" s="276">
        <f>639.44*1.05</f>
        <v>671.41</v>
      </c>
      <c r="F157" s="285">
        <f>D157*E157</f>
        <v>37014.83</v>
      </c>
      <c r="G157" s="277"/>
    </row>
    <row r="158" customFormat="1" ht="36" spans="1:7">
      <c r="A158" s="272"/>
      <c r="B158" s="301" t="s">
        <v>123</v>
      </c>
      <c r="C158" s="284" t="s">
        <v>111</v>
      </c>
      <c r="D158" s="276">
        <f>2.8*1.45*1</f>
        <v>4.06</v>
      </c>
      <c r="E158" s="276">
        <f>830*1.05</f>
        <v>871.5</v>
      </c>
      <c r="F158" s="285">
        <f>D158*E158</f>
        <v>3538.29</v>
      </c>
      <c r="G158" s="277"/>
    </row>
    <row r="159" customFormat="1" ht="18" customHeight="1" spans="1:7">
      <c r="A159" s="272"/>
      <c r="B159" s="301" t="s">
        <v>124</v>
      </c>
      <c r="C159" s="284" t="s">
        <v>125</v>
      </c>
      <c r="D159" s="303">
        <v>1</v>
      </c>
      <c r="E159" s="276">
        <v>5000</v>
      </c>
      <c r="F159" s="285">
        <f>D159*E159</f>
        <v>5000</v>
      </c>
      <c r="G159" s="277"/>
    </row>
    <row r="160" customFormat="1" ht="18" customHeight="1" spans="1:7">
      <c r="A160" s="272" t="s">
        <v>16</v>
      </c>
      <c r="B160" s="273" t="s">
        <v>126</v>
      </c>
      <c r="C160" s="274"/>
      <c r="D160" s="274"/>
      <c r="E160" s="269"/>
      <c r="F160" s="270">
        <f>F161+F168+F183</f>
        <v>75494.7</v>
      </c>
      <c r="G160" s="277"/>
    </row>
    <row r="161" customFormat="1" ht="18" customHeight="1" spans="1:7">
      <c r="A161" s="272">
        <v>8.1</v>
      </c>
      <c r="B161" s="269" t="s">
        <v>42</v>
      </c>
      <c r="C161" s="275"/>
      <c r="D161" s="275"/>
      <c r="E161" s="276"/>
      <c r="F161" s="270">
        <f>F162</f>
        <v>4897.2</v>
      </c>
      <c r="G161" s="277"/>
    </row>
    <row r="162" customFormat="1" ht="18" customHeight="1" spans="1:7">
      <c r="A162" s="272" t="s">
        <v>127</v>
      </c>
      <c r="B162" s="279" t="s">
        <v>44</v>
      </c>
      <c r="C162" s="280" t="s">
        <v>45</v>
      </c>
      <c r="D162" s="280">
        <v>1</v>
      </c>
      <c r="E162" s="281"/>
      <c r="F162" s="282">
        <f>SUM(F163:F167)</f>
        <v>4897.2</v>
      </c>
      <c r="G162" s="277"/>
    </row>
    <row r="163" customFormat="1" ht="18" customHeight="1" spans="1:7">
      <c r="A163" s="233"/>
      <c r="B163" s="283" t="s">
        <v>46</v>
      </c>
      <c r="C163" s="284" t="s">
        <v>47</v>
      </c>
      <c r="D163" s="285">
        <f>D162*(4*4+2*2)/2*2</f>
        <v>20</v>
      </c>
      <c r="E163" s="276">
        <f>'单价汇总 '!$D$8/100*0.9+'单价汇总 '!$D$7/100*0.1</f>
        <v>3.72</v>
      </c>
      <c r="F163" s="285">
        <f t="shared" ref="F163:F167" si="13">D163*E163</f>
        <v>74.4</v>
      </c>
      <c r="G163" s="277"/>
    </row>
    <row r="164" customFormat="1" ht="18" customHeight="1" spans="1:7">
      <c r="A164" s="233"/>
      <c r="B164" s="283" t="s">
        <v>48</v>
      </c>
      <c r="C164" s="284" t="s">
        <v>47</v>
      </c>
      <c r="D164" s="285">
        <f>D163</f>
        <v>20</v>
      </c>
      <c r="E164" s="276">
        <f>'单价汇总 '!$D$24/100*0.4+'单价汇总 '!$D$10/100*0.6</f>
        <v>4.94</v>
      </c>
      <c r="F164" s="285">
        <f t="shared" si="13"/>
        <v>98.8</v>
      </c>
      <c r="G164" s="277"/>
    </row>
    <row r="165" customFormat="1" ht="18" customHeight="1" spans="1:7">
      <c r="A165" s="233"/>
      <c r="B165" s="286" t="s">
        <v>49</v>
      </c>
      <c r="C165" s="287" t="s">
        <v>50</v>
      </c>
      <c r="D165" s="287">
        <v>35</v>
      </c>
      <c r="E165" s="290">
        <v>16.4</v>
      </c>
      <c r="F165" s="289">
        <f t="shared" si="13"/>
        <v>574</v>
      </c>
      <c r="G165" s="277"/>
    </row>
    <row r="166" customFormat="1" ht="18" customHeight="1" spans="1:7">
      <c r="A166" s="272"/>
      <c r="B166" s="286" t="s">
        <v>101</v>
      </c>
      <c r="C166" s="287" t="s">
        <v>50</v>
      </c>
      <c r="D166" s="287">
        <f>D165</f>
        <v>35</v>
      </c>
      <c r="E166" s="290">
        <v>110</v>
      </c>
      <c r="F166" s="289">
        <f t="shared" si="13"/>
        <v>3850</v>
      </c>
      <c r="G166" s="277"/>
    </row>
    <row r="167" customFormat="1" ht="18" customHeight="1" spans="1:7">
      <c r="A167" s="278"/>
      <c r="B167" s="286" t="s">
        <v>85</v>
      </c>
      <c r="C167" s="287" t="s">
        <v>45</v>
      </c>
      <c r="D167" s="287">
        <f>D162</f>
        <v>1</v>
      </c>
      <c r="E167" s="288">
        <v>300</v>
      </c>
      <c r="F167" s="289">
        <f t="shared" si="13"/>
        <v>300</v>
      </c>
      <c r="G167" s="277"/>
    </row>
    <row r="168" customFormat="1" ht="18" customHeight="1" spans="1:7">
      <c r="A168" s="272">
        <v>8.2</v>
      </c>
      <c r="B168" s="269" t="s">
        <v>54</v>
      </c>
      <c r="C168" s="274"/>
      <c r="D168" s="274">
        <f>D169</f>
        <v>6</v>
      </c>
      <c r="E168" s="292"/>
      <c r="F168" s="270">
        <f>F169</f>
        <v>33420.72</v>
      </c>
      <c r="G168" s="277"/>
    </row>
    <row r="169" customFormat="1" ht="18" customHeight="1" spans="1:7">
      <c r="A169" s="278" t="s">
        <v>128</v>
      </c>
      <c r="B169" s="279" t="s">
        <v>64</v>
      </c>
      <c r="C169" s="280" t="s">
        <v>57</v>
      </c>
      <c r="D169" s="280">
        <v>6</v>
      </c>
      <c r="E169" s="281">
        <f>F170</f>
        <v>5570.12</v>
      </c>
      <c r="F169" s="282">
        <f>E169*D169</f>
        <v>33420.72</v>
      </c>
      <c r="G169" s="277"/>
    </row>
    <row r="170" customFormat="1" ht="18" customHeight="1" spans="1:7">
      <c r="A170" s="233"/>
      <c r="B170" s="298" t="s">
        <v>65</v>
      </c>
      <c r="C170" s="280" t="s">
        <v>57</v>
      </c>
      <c r="D170" s="280">
        <v>1</v>
      </c>
      <c r="E170" s="281"/>
      <c r="F170" s="282">
        <f>SUM(F171:F182)</f>
        <v>5570.12</v>
      </c>
      <c r="G170" s="277"/>
    </row>
    <row r="171" customFormat="1" ht="18" customHeight="1" spans="1:7">
      <c r="A171" s="233"/>
      <c r="B171" s="286" t="s">
        <v>66</v>
      </c>
      <c r="C171" s="287" t="s">
        <v>67</v>
      </c>
      <c r="D171" s="288">
        <f>((2.35*0.5*2+2.7)*(2.35*0.5+2.7)+2.7*2.7)/2*2.35</f>
        <v>31.56</v>
      </c>
      <c r="E171" s="288">
        <f>('单价汇总 '!$D$8*0.8+'单价汇总 '!$D$7*0.2)/100</f>
        <v>4.31</v>
      </c>
      <c r="F171" s="289">
        <f t="shared" ref="F171:F182" si="14">D171*E171</f>
        <v>136.02</v>
      </c>
      <c r="G171" s="277"/>
    </row>
    <row r="172" customFormat="1" ht="18" customHeight="1" spans="1:7">
      <c r="A172" s="272"/>
      <c r="B172" s="286" t="s">
        <v>68</v>
      </c>
      <c r="C172" s="287" t="s">
        <v>67</v>
      </c>
      <c r="D172" s="288">
        <f>D171-(3.14*0.55*0.55+3.14*0.9*0.9)/2*0.5-1.8*1.8*1.2-D178-D179</f>
        <v>23.37</v>
      </c>
      <c r="E172" s="288">
        <f>'单价汇总 '!$D$11/100</f>
        <v>22.57</v>
      </c>
      <c r="F172" s="289">
        <f t="shared" si="14"/>
        <v>527.46</v>
      </c>
      <c r="G172" s="277"/>
    </row>
    <row r="173" customFormat="1" ht="24" spans="1:7">
      <c r="A173" s="272"/>
      <c r="B173" s="294" t="s">
        <v>88</v>
      </c>
      <c r="C173" s="287" t="s">
        <v>70</v>
      </c>
      <c r="D173" s="287">
        <v>1</v>
      </c>
      <c r="E173" s="288">
        <v>2300</v>
      </c>
      <c r="F173" s="289">
        <f t="shared" si="14"/>
        <v>2300</v>
      </c>
      <c r="G173" s="277"/>
    </row>
    <row r="174" customFormat="1" ht="18" customHeight="1" spans="1:7">
      <c r="A174" s="272"/>
      <c r="B174" s="286" t="s">
        <v>71</v>
      </c>
      <c r="C174" s="287" t="s">
        <v>67</v>
      </c>
      <c r="D174" s="288">
        <f>0.3*0.3*0.3</f>
        <v>0.03</v>
      </c>
      <c r="E174" s="288">
        <f>'单价汇总 '!$D$19/100</f>
        <v>661.07</v>
      </c>
      <c r="F174" s="289">
        <f t="shared" si="14"/>
        <v>19.83</v>
      </c>
      <c r="G174" s="277"/>
    </row>
    <row r="175" customFormat="1" ht="18" customHeight="1" spans="1:7">
      <c r="A175" s="272"/>
      <c r="B175" s="286" t="s">
        <v>72</v>
      </c>
      <c r="C175" s="287" t="s">
        <v>73</v>
      </c>
      <c r="D175" s="287">
        <v>5.32</v>
      </c>
      <c r="E175" s="288">
        <v>7</v>
      </c>
      <c r="F175" s="289">
        <f t="shared" si="14"/>
        <v>37.24</v>
      </c>
      <c r="G175" s="277"/>
    </row>
    <row r="176" customFormat="1" ht="18" customHeight="1" spans="1:7">
      <c r="A176" s="272"/>
      <c r="B176" s="286" t="s">
        <v>74</v>
      </c>
      <c r="C176" s="287" t="s">
        <v>75</v>
      </c>
      <c r="D176" s="289">
        <f>(3.14*1.1+3.14*1.6)/2*0.5+1.2*1.6*4-3.14*0.075*0.075*3</f>
        <v>9.75</v>
      </c>
      <c r="E176" s="288">
        <f>'单价汇总 '!$D$20/100</f>
        <v>22.76</v>
      </c>
      <c r="F176" s="289">
        <f t="shared" si="14"/>
        <v>221.91</v>
      </c>
      <c r="G176" s="277"/>
    </row>
    <row r="177" customFormat="1" ht="18" customHeight="1" spans="1:7">
      <c r="A177" s="272"/>
      <c r="B177" s="286" t="s">
        <v>76</v>
      </c>
      <c r="C177" s="287" t="s">
        <v>75</v>
      </c>
      <c r="D177" s="289">
        <f>(3.14*0.7+3.14*1.2)/2*0.5+1*1.5*4-3.14*0.075*0.075*3</f>
        <v>7.44</v>
      </c>
      <c r="E177" s="288">
        <f>'单价汇总 '!$D$21/100</f>
        <v>24.89</v>
      </c>
      <c r="F177" s="289">
        <f t="shared" si="14"/>
        <v>185.18</v>
      </c>
      <c r="G177" s="277"/>
    </row>
    <row r="178" customFormat="1" ht="18" customHeight="1" spans="1:7">
      <c r="A178" s="272"/>
      <c r="B178" s="286" t="s">
        <v>77</v>
      </c>
      <c r="C178" s="287" t="s">
        <v>67</v>
      </c>
      <c r="D178" s="288">
        <f>2.2*2.2*0.15</f>
        <v>0.73</v>
      </c>
      <c r="E178" s="288">
        <f>'单价汇总 '!$D$18/100</f>
        <v>473.8</v>
      </c>
      <c r="F178" s="289">
        <f t="shared" si="14"/>
        <v>345.87</v>
      </c>
      <c r="G178" s="277"/>
    </row>
    <row r="179" customFormat="1" ht="18" customHeight="1" spans="1:7">
      <c r="A179" s="272"/>
      <c r="B179" s="286" t="s">
        <v>78</v>
      </c>
      <c r="C179" s="287" t="s">
        <v>67</v>
      </c>
      <c r="D179" s="288">
        <f>3*3*0.3</f>
        <v>2.7</v>
      </c>
      <c r="E179" s="288">
        <f>'单价汇总 '!$D$22/100</f>
        <v>192.36</v>
      </c>
      <c r="F179" s="289">
        <f t="shared" si="14"/>
        <v>519.37</v>
      </c>
      <c r="G179" s="277"/>
    </row>
    <row r="180" customFormat="1" ht="18" customHeight="1" spans="1:7">
      <c r="A180" s="272"/>
      <c r="B180" s="286" t="s">
        <v>59</v>
      </c>
      <c r="C180" s="287" t="s">
        <v>60</v>
      </c>
      <c r="D180" s="287">
        <v>1</v>
      </c>
      <c r="E180" s="288">
        <v>650</v>
      </c>
      <c r="F180" s="289">
        <f t="shared" si="14"/>
        <v>650</v>
      </c>
      <c r="G180" s="277"/>
    </row>
    <row r="181" customFormat="1" ht="18" customHeight="1" spans="1:7">
      <c r="A181" s="272"/>
      <c r="B181" s="286" t="s">
        <v>79</v>
      </c>
      <c r="C181" s="287" t="s">
        <v>73</v>
      </c>
      <c r="D181" s="287">
        <f>1200*(0.012*2*0.8+0.01*0.8)</f>
        <v>32.64</v>
      </c>
      <c r="E181" s="300">
        <f>16000/1000</f>
        <v>16</v>
      </c>
      <c r="F181" s="289">
        <f t="shared" si="14"/>
        <v>522.24</v>
      </c>
      <c r="G181" s="277"/>
    </row>
    <row r="182" customFormat="1" ht="18" customHeight="1" spans="1:7">
      <c r="A182" s="272"/>
      <c r="B182" s="286" t="s">
        <v>80</v>
      </c>
      <c r="C182" s="287" t="s">
        <v>70</v>
      </c>
      <c r="D182" s="287">
        <v>3</v>
      </c>
      <c r="E182" s="288">
        <v>35</v>
      </c>
      <c r="F182" s="289">
        <f t="shared" si="14"/>
        <v>105</v>
      </c>
      <c r="G182" s="277"/>
    </row>
    <row r="183" customFormat="1" ht="18" customHeight="1" spans="1:7">
      <c r="A183" s="272">
        <v>8.3</v>
      </c>
      <c r="B183" s="269" t="s">
        <v>129</v>
      </c>
      <c r="C183" s="274"/>
      <c r="D183" s="274"/>
      <c r="E183" s="292"/>
      <c r="F183" s="270">
        <f>SUM(F184:F191)</f>
        <v>37176.78</v>
      </c>
      <c r="G183" s="277"/>
    </row>
    <row r="184" customFormat="1" ht="24" spans="1:7">
      <c r="A184" s="272"/>
      <c r="B184" s="294" t="s">
        <v>130</v>
      </c>
      <c r="C184" s="287" t="s">
        <v>75</v>
      </c>
      <c r="D184" s="287">
        <f>3*4</f>
        <v>12</v>
      </c>
      <c r="E184" s="276">
        <v>1500</v>
      </c>
      <c r="F184" s="289">
        <f t="shared" ref="F184:F191" si="15">D184*E184</f>
        <v>18000</v>
      </c>
      <c r="G184" s="277"/>
    </row>
    <row r="185" customFormat="1" ht="24" spans="1:7">
      <c r="A185" s="272"/>
      <c r="B185" s="301" t="s">
        <v>131</v>
      </c>
      <c r="C185" s="302" t="s">
        <v>109</v>
      </c>
      <c r="D185" s="276">
        <f>1.5*2.5*1</f>
        <v>3.75</v>
      </c>
      <c r="E185" s="276">
        <f>830*1.05</f>
        <v>871.5</v>
      </c>
      <c r="F185" s="285">
        <f t="shared" si="15"/>
        <v>3268.13</v>
      </c>
      <c r="G185" s="277"/>
    </row>
    <row r="186" customFormat="1" ht="18" customHeight="1" spans="1:7">
      <c r="A186" s="272"/>
      <c r="B186" s="286" t="s">
        <v>132</v>
      </c>
      <c r="C186" s="287" t="s">
        <v>70</v>
      </c>
      <c r="D186" s="287">
        <v>1</v>
      </c>
      <c r="E186" s="276">
        <v>2200</v>
      </c>
      <c r="F186" s="285">
        <f t="shared" si="15"/>
        <v>2200</v>
      </c>
      <c r="G186" s="277"/>
    </row>
    <row r="187" customFormat="1" ht="18" customHeight="1" spans="1:7">
      <c r="A187" s="272"/>
      <c r="B187" s="286" t="s">
        <v>133</v>
      </c>
      <c r="C187" s="287" t="s">
        <v>50</v>
      </c>
      <c r="D187" s="287">
        <v>10</v>
      </c>
      <c r="E187" s="276">
        <v>2.98</v>
      </c>
      <c r="F187" s="285">
        <f t="shared" si="15"/>
        <v>29.8</v>
      </c>
      <c r="G187" s="277"/>
    </row>
    <row r="188" customFormat="1" ht="24" spans="1:7">
      <c r="A188" s="272"/>
      <c r="B188" s="294" t="s">
        <v>134</v>
      </c>
      <c r="C188" s="287" t="s">
        <v>125</v>
      </c>
      <c r="D188" s="287">
        <v>1</v>
      </c>
      <c r="E188" s="276">
        <v>500</v>
      </c>
      <c r="F188" s="285">
        <f t="shared" si="15"/>
        <v>500</v>
      </c>
      <c r="G188" s="277"/>
    </row>
    <row r="189" customFormat="1" ht="18" customHeight="1" spans="1:7">
      <c r="A189" s="272"/>
      <c r="B189" s="286" t="s">
        <v>135</v>
      </c>
      <c r="C189" s="302" t="s">
        <v>109</v>
      </c>
      <c r="D189" s="287">
        <v>13</v>
      </c>
      <c r="E189" s="276">
        <v>75</v>
      </c>
      <c r="F189" s="285">
        <f t="shared" si="15"/>
        <v>975</v>
      </c>
      <c r="G189" s="277"/>
    </row>
    <row r="190" customFormat="1" ht="18" customHeight="1" spans="1:7">
      <c r="A190" s="272"/>
      <c r="B190" s="286" t="s">
        <v>136</v>
      </c>
      <c r="C190" s="304" t="s">
        <v>137</v>
      </c>
      <c r="D190" s="287">
        <f>103*0.15</f>
        <v>15.45</v>
      </c>
      <c r="E190" s="276">
        <f>'单价汇总 '!D12/100+'单价汇总 '!D16/100</f>
        <v>128.56</v>
      </c>
      <c r="F190" s="285">
        <f t="shared" si="15"/>
        <v>1986.25</v>
      </c>
      <c r="G190" s="277"/>
    </row>
    <row r="191" customFormat="1" ht="18" customHeight="1" spans="1:7">
      <c r="A191" s="272"/>
      <c r="B191" s="286" t="s">
        <v>138</v>
      </c>
      <c r="C191" s="304" t="s">
        <v>139</v>
      </c>
      <c r="D191" s="287">
        <v>103</v>
      </c>
      <c r="E191" s="288">
        <v>99.2</v>
      </c>
      <c r="F191" s="285">
        <f t="shared" si="15"/>
        <v>10217.6</v>
      </c>
      <c r="G191" s="277"/>
    </row>
    <row r="192" customFormat="1" ht="18" customHeight="1" spans="1:7">
      <c r="A192" s="272" t="s">
        <v>17</v>
      </c>
      <c r="B192" s="273" t="s">
        <v>140</v>
      </c>
      <c r="C192" s="274"/>
      <c r="D192" s="274"/>
      <c r="E192" s="269"/>
      <c r="F192" s="270">
        <f>F193+F208</f>
        <v>35138.17</v>
      </c>
      <c r="G192" s="277"/>
    </row>
    <row r="193" customFormat="1" ht="18" customHeight="1" spans="1:7">
      <c r="A193" s="272">
        <v>9.1</v>
      </c>
      <c r="B193" s="269" t="s">
        <v>54</v>
      </c>
      <c r="C193" s="274"/>
      <c r="D193" s="274">
        <f>D194</f>
        <v>2</v>
      </c>
      <c r="E193" s="292"/>
      <c r="F193" s="270">
        <f>F194</f>
        <v>11140.24</v>
      </c>
      <c r="G193" s="277"/>
    </row>
    <row r="194" customFormat="1" ht="18" customHeight="1" spans="1:7">
      <c r="A194" s="278" t="s">
        <v>141</v>
      </c>
      <c r="B194" s="279" t="s">
        <v>64</v>
      </c>
      <c r="C194" s="280" t="s">
        <v>57</v>
      </c>
      <c r="D194" s="280">
        <v>2</v>
      </c>
      <c r="E194" s="281">
        <f>F195</f>
        <v>5570.12</v>
      </c>
      <c r="F194" s="282">
        <f>E194*D194</f>
        <v>11140.24</v>
      </c>
      <c r="G194" s="277"/>
    </row>
    <row r="195" customFormat="1" ht="18" customHeight="1" spans="1:7">
      <c r="A195" s="233"/>
      <c r="B195" s="298" t="s">
        <v>65</v>
      </c>
      <c r="C195" s="280" t="s">
        <v>57</v>
      </c>
      <c r="D195" s="280">
        <v>1</v>
      </c>
      <c r="E195" s="281"/>
      <c r="F195" s="282">
        <f>SUM(F196:F207)</f>
        <v>5570.12</v>
      </c>
      <c r="G195" s="277"/>
    </row>
    <row r="196" customFormat="1" ht="18" customHeight="1" spans="1:7">
      <c r="A196" s="233"/>
      <c r="B196" s="286" t="s">
        <v>66</v>
      </c>
      <c r="C196" s="287" t="s">
        <v>67</v>
      </c>
      <c r="D196" s="288">
        <f>((2.35*0.5*2+2.7)*(2.35*0.5+2.7)+2.7*2.7)/2*2.35</f>
        <v>31.56</v>
      </c>
      <c r="E196" s="288">
        <f>('单价汇总 '!$D$8*0.8+'单价汇总 '!$D$7*0.2)/100</f>
        <v>4.31</v>
      </c>
      <c r="F196" s="289">
        <f t="shared" ref="F196:F207" si="16">D196*E196</f>
        <v>136.02</v>
      </c>
      <c r="G196" s="277"/>
    </row>
    <row r="197" customFormat="1" ht="18" customHeight="1" spans="1:7">
      <c r="A197" s="272"/>
      <c r="B197" s="286" t="s">
        <v>68</v>
      </c>
      <c r="C197" s="287" t="s">
        <v>67</v>
      </c>
      <c r="D197" s="288">
        <f>D196-(3.14*0.55*0.55+3.14*0.9*0.9)/2*0.5-1.8*1.8*1.2-D203-D204</f>
        <v>23.37</v>
      </c>
      <c r="E197" s="288">
        <f>'单价汇总 '!$D$11/100</f>
        <v>22.57</v>
      </c>
      <c r="F197" s="289">
        <f t="shared" si="16"/>
        <v>527.46</v>
      </c>
      <c r="G197" s="277"/>
    </row>
    <row r="198" customFormat="1" ht="24" spans="1:7">
      <c r="A198" s="272"/>
      <c r="B198" s="294" t="s">
        <v>88</v>
      </c>
      <c r="C198" s="287" t="s">
        <v>70</v>
      </c>
      <c r="D198" s="287">
        <v>1</v>
      </c>
      <c r="E198" s="288">
        <v>2300</v>
      </c>
      <c r="F198" s="289">
        <f t="shared" si="16"/>
        <v>2300</v>
      </c>
      <c r="G198" s="277"/>
    </row>
    <row r="199" customFormat="1" ht="18" customHeight="1" spans="1:7">
      <c r="A199" s="272"/>
      <c r="B199" s="286" t="s">
        <v>71</v>
      </c>
      <c r="C199" s="287" t="s">
        <v>67</v>
      </c>
      <c r="D199" s="288">
        <f>0.3*0.3*0.3</f>
        <v>0.03</v>
      </c>
      <c r="E199" s="288">
        <f>'单价汇总 '!$D$19/100</f>
        <v>661.07</v>
      </c>
      <c r="F199" s="289">
        <f t="shared" si="16"/>
        <v>19.83</v>
      </c>
      <c r="G199" s="277"/>
    </row>
    <row r="200" customFormat="1" ht="18" customHeight="1" spans="1:7">
      <c r="A200" s="272"/>
      <c r="B200" s="286" t="s">
        <v>72</v>
      </c>
      <c r="C200" s="287" t="s">
        <v>73</v>
      </c>
      <c r="D200" s="287">
        <v>5.32</v>
      </c>
      <c r="E200" s="288">
        <v>7</v>
      </c>
      <c r="F200" s="289">
        <f t="shared" si="16"/>
        <v>37.24</v>
      </c>
      <c r="G200" s="277"/>
    </row>
    <row r="201" customFormat="1" ht="18" customHeight="1" spans="1:7">
      <c r="A201" s="272"/>
      <c r="B201" s="286" t="s">
        <v>74</v>
      </c>
      <c r="C201" s="287" t="s">
        <v>75</v>
      </c>
      <c r="D201" s="289">
        <f>(3.14*1.1+3.14*1.6)/2*0.5+1.2*1.6*4-3.14*0.075*0.075*3</f>
        <v>9.75</v>
      </c>
      <c r="E201" s="288">
        <f>'单价汇总 '!$D$20/100</f>
        <v>22.76</v>
      </c>
      <c r="F201" s="289">
        <f t="shared" si="16"/>
        <v>221.91</v>
      </c>
      <c r="G201" s="277"/>
    </row>
    <row r="202" customFormat="1" ht="18" customHeight="1" spans="1:7">
      <c r="A202" s="272"/>
      <c r="B202" s="286" t="s">
        <v>76</v>
      </c>
      <c r="C202" s="287" t="s">
        <v>75</v>
      </c>
      <c r="D202" s="289">
        <f>(3.14*0.7+3.14*1.2)/2*0.5+1*1.5*4-3.14*0.075*0.075*3</f>
        <v>7.44</v>
      </c>
      <c r="E202" s="288">
        <f>'单价汇总 '!$D$21/100</f>
        <v>24.89</v>
      </c>
      <c r="F202" s="289">
        <f t="shared" si="16"/>
        <v>185.18</v>
      </c>
      <c r="G202" s="277"/>
    </row>
    <row r="203" customFormat="1" ht="18" customHeight="1" spans="1:7">
      <c r="A203" s="272"/>
      <c r="B203" s="286" t="s">
        <v>77</v>
      </c>
      <c r="C203" s="287" t="s">
        <v>67</v>
      </c>
      <c r="D203" s="288">
        <f>2.2*2.2*0.15</f>
        <v>0.73</v>
      </c>
      <c r="E203" s="288">
        <f>'单价汇总 '!$D$18/100</f>
        <v>473.8</v>
      </c>
      <c r="F203" s="289">
        <f t="shared" si="16"/>
        <v>345.87</v>
      </c>
      <c r="G203" s="277"/>
    </row>
    <row r="204" customFormat="1" ht="18" customHeight="1" spans="1:7">
      <c r="A204" s="272"/>
      <c r="B204" s="286" t="s">
        <v>78</v>
      </c>
      <c r="C204" s="287" t="s">
        <v>67</v>
      </c>
      <c r="D204" s="288">
        <f>3*3*0.3</f>
        <v>2.7</v>
      </c>
      <c r="E204" s="288">
        <f>'单价汇总 '!$D$22/100</f>
        <v>192.36</v>
      </c>
      <c r="F204" s="289">
        <f t="shared" si="16"/>
        <v>519.37</v>
      </c>
      <c r="G204" s="277"/>
    </row>
    <row r="205" customFormat="1" ht="18" customHeight="1" spans="1:7">
      <c r="A205" s="272"/>
      <c r="B205" s="286" t="s">
        <v>59</v>
      </c>
      <c r="C205" s="287" t="s">
        <v>60</v>
      </c>
      <c r="D205" s="287">
        <v>1</v>
      </c>
      <c r="E205" s="288">
        <v>650</v>
      </c>
      <c r="F205" s="289">
        <f t="shared" si="16"/>
        <v>650</v>
      </c>
      <c r="G205" s="277"/>
    </row>
    <row r="206" customFormat="1" ht="18" customHeight="1" spans="1:7">
      <c r="A206" s="272"/>
      <c r="B206" s="286" t="s">
        <v>79</v>
      </c>
      <c r="C206" s="287" t="s">
        <v>73</v>
      </c>
      <c r="D206" s="287">
        <f>1200*(0.012*2*0.8+0.01*0.8)</f>
        <v>32.64</v>
      </c>
      <c r="E206" s="300">
        <f>16000/1000</f>
        <v>16</v>
      </c>
      <c r="F206" s="289">
        <f t="shared" si="16"/>
        <v>522.24</v>
      </c>
      <c r="G206" s="277"/>
    </row>
    <row r="207" customFormat="1" ht="18" customHeight="1" spans="1:7">
      <c r="A207" s="272"/>
      <c r="B207" s="286" t="s">
        <v>80</v>
      </c>
      <c r="C207" s="287" t="s">
        <v>70</v>
      </c>
      <c r="D207" s="287">
        <v>3</v>
      </c>
      <c r="E207" s="288">
        <v>35</v>
      </c>
      <c r="F207" s="289">
        <f t="shared" si="16"/>
        <v>105</v>
      </c>
      <c r="G207" s="277"/>
    </row>
    <row r="208" customFormat="1" ht="18" customHeight="1" spans="1:7">
      <c r="A208" s="272">
        <v>9.2</v>
      </c>
      <c r="B208" s="269" t="s">
        <v>142</v>
      </c>
      <c r="C208" s="274"/>
      <c r="D208" s="274"/>
      <c r="E208" s="292"/>
      <c r="F208" s="270">
        <f>SUM(F209:F213)</f>
        <v>23997.93</v>
      </c>
      <c r="G208" s="277"/>
    </row>
    <row r="209" customFormat="1" ht="24" spans="1:7">
      <c r="A209" s="272"/>
      <c r="B209" s="294" t="s">
        <v>130</v>
      </c>
      <c r="C209" s="287" t="s">
        <v>75</v>
      </c>
      <c r="D209" s="287">
        <f>3*4</f>
        <v>12</v>
      </c>
      <c r="E209" s="276">
        <v>1500</v>
      </c>
      <c r="F209" s="289">
        <f t="shared" ref="F209:F213" si="17">D209*E209</f>
        <v>18000</v>
      </c>
      <c r="G209" s="277"/>
    </row>
    <row r="210" customFormat="1" ht="24" spans="1:7">
      <c r="A210" s="272"/>
      <c r="B210" s="301" t="s">
        <v>131</v>
      </c>
      <c r="C210" s="302" t="s">
        <v>109</v>
      </c>
      <c r="D210" s="276">
        <f>1.5*2.5*1</f>
        <v>3.75</v>
      </c>
      <c r="E210" s="276">
        <f>830*1.05</f>
        <v>871.5</v>
      </c>
      <c r="F210" s="285">
        <f t="shared" si="17"/>
        <v>3268.13</v>
      </c>
      <c r="G210" s="277"/>
    </row>
    <row r="211" customFormat="1" ht="18" customHeight="1" spans="1:7">
      <c r="A211" s="272"/>
      <c r="B211" s="286" t="s">
        <v>132</v>
      </c>
      <c r="C211" s="287" t="s">
        <v>70</v>
      </c>
      <c r="D211" s="287">
        <v>1</v>
      </c>
      <c r="E211" s="276">
        <v>2200</v>
      </c>
      <c r="F211" s="285">
        <f t="shared" si="17"/>
        <v>2200</v>
      </c>
      <c r="G211" s="277"/>
    </row>
    <row r="212" customFormat="1" ht="18" customHeight="1" spans="1:7">
      <c r="A212" s="272"/>
      <c r="B212" s="286" t="s">
        <v>133</v>
      </c>
      <c r="C212" s="287" t="s">
        <v>50</v>
      </c>
      <c r="D212" s="287">
        <v>10</v>
      </c>
      <c r="E212" s="276">
        <v>2.98</v>
      </c>
      <c r="F212" s="285">
        <f t="shared" si="17"/>
        <v>29.8</v>
      </c>
      <c r="G212" s="277"/>
    </row>
    <row r="213" customFormat="1" ht="24" spans="1:7">
      <c r="A213" s="272"/>
      <c r="B213" s="294" t="s">
        <v>134</v>
      </c>
      <c r="C213" s="287" t="s">
        <v>125</v>
      </c>
      <c r="D213" s="287">
        <v>1</v>
      </c>
      <c r="E213" s="276">
        <v>500</v>
      </c>
      <c r="F213" s="285">
        <f t="shared" si="17"/>
        <v>500</v>
      </c>
      <c r="G213" s="277"/>
    </row>
    <row r="214" customFormat="1" ht="18" customHeight="1" spans="1:7">
      <c r="A214" s="272" t="s">
        <v>18</v>
      </c>
      <c r="B214" s="273" t="s">
        <v>143</v>
      </c>
      <c r="C214" s="274"/>
      <c r="D214" s="274"/>
      <c r="E214" s="269"/>
      <c r="F214" s="270">
        <f>F215+F232</f>
        <v>114219.62</v>
      </c>
      <c r="G214" s="277"/>
    </row>
    <row r="215" customFormat="1" ht="18" customHeight="1" spans="1:7">
      <c r="A215" s="272">
        <v>10.1</v>
      </c>
      <c r="B215" s="269" t="s">
        <v>42</v>
      </c>
      <c r="C215" s="275"/>
      <c r="D215" s="275"/>
      <c r="E215" s="276"/>
      <c r="F215" s="270">
        <f>F216+F222</f>
        <v>69431.33</v>
      </c>
      <c r="G215" s="277"/>
    </row>
    <row r="216" customFormat="1" ht="18" customHeight="1" spans="1:7">
      <c r="A216" s="305" t="s">
        <v>144</v>
      </c>
      <c r="B216" s="279" t="s">
        <v>145</v>
      </c>
      <c r="C216" s="280" t="s">
        <v>50</v>
      </c>
      <c r="D216" s="280">
        <v>1020</v>
      </c>
      <c r="E216" s="281"/>
      <c r="F216" s="282">
        <f>SUM(F217:F221)</f>
        <v>38476.53</v>
      </c>
      <c r="G216" s="277"/>
    </row>
    <row r="217" customFormat="1" ht="18" customHeight="1" spans="1:7">
      <c r="A217" s="233"/>
      <c r="B217" s="283" t="s">
        <v>146</v>
      </c>
      <c r="C217" s="284" t="s">
        <v>47</v>
      </c>
      <c r="D217" s="285">
        <f>D216*(1.5*0.33*2+0.6+0.6)*1.5/2</f>
        <v>1675.35</v>
      </c>
      <c r="E217" s="276">
        <f>'单价汇总 '!$D$8/100*0.9+'单价汇总 '!$D$7/100*0.1</f>
        <v>3.72</v>
      </c>
      <c r="F217" s="285">
        <f t="shared" ref="F217:F221" si="18">D217*E217</f>
        <v>6232.3</v>
      </c>
      <c r="G217" s="277"/>
    </row>
    <row r="218" customFormat="1" ht="18" customHeight="1" spans="1:7">
      <c r="A218" s="233"/>
      <c r="B218" s="283" t="s">
        <v>147</v>
      </c>
      <c r="C218" s="284" t="s">
        <v>47</v>
      </c>
      <c r="D218" s="285">
        <f>SUM(D217:D217)</f>
        <v>1675.35</v>
      </c>
      <c r="E218" s="276">
        <f>'单价汇总 '!$D$24/100*0.4+'单价汇总 '!$D$10/100*0.6</f>
        <v>4.94</v>
      </c>
      <c r="F218" s="285">
        <f t="shared" si="18"/>
        <v>8276.23</v>
      </c>
      <c r="G218" s="277"/>
    </row>
    <row r="219" customFormat="1" ht="18" customHeight="1" spans="1:7">
      <c r="A219" s="272"/>
      <c r="B219" s="286" t="s">
        <v>93</v>
      </c>
      <c r="C219" s="287" t="s">
        <v>50</v>
      </c>
      <c r="D219" s="287">
        <f>D216</f>
        <v>1020</v>
      </c>
      <c r="E219" s="290">
        <v>14.2</v>
      </c>
      <c r="F219" s="289">
        <f t="shared" si="18"/>
        <v>14484</v>
      </c>
      <c r="G219" s="277"/>
    </row>
    <row r="220" customFormat="1" ht="18" customHeight="1" spans="1:7">
      <c r="A220" s="272"/>
      <c r="B220" s="286" t="s">
        <v>94</v>
      </c>
      <c r="C220" s="287" t="s">
        <v>50</v>
      </c>
      <c r="D220" s="287">
        <v>40</v>
      </c>
      <c r="E220" s="290">
        <v>95</v>
      </c>
      <c r="F220" s="289">
        <f t="shared" si="18"/>
        <v>3800</v>
      </c>
      <c r="G220" s="277"/>
    </row>
    <row r="221" customFormat="1" ht="18" customHeight="1" spans="1:7">
      <c r="A221" s="278"/>
      <c r="B221" s="286" t="s">
        <v>148</v>
      </c>
      <c r="C221" s="287" t="s">
        <v>50</v>
      </c>
      <c r="D221" s="287">
        <f>D219-D220</f>
        <v>980</v>
      </c>
      <c r="E221" s="288">
        <v>5.8</v>
      </c>
      <c r="F221" s="289">
        <f t="shared" si="18"/>
        <v>5684</v>
      </c>
      <c r="G221" s="277"/>
    </row>
    <row r="222" customFormat="1" ht="18" customHeight="1" spans="1:7">
      <c r="A222" s="305" t="s">
        <v>149</v>
      </c>
      <c r="B222" s="279" t="s">
        <v>44</v>
      </c>
      <c r="C222" s="280" t="s">
        <v>45</v>
      </c>
      <c r="D222" s="280">
        <v>4</v>
      </c>
      <c r="E222" s="281"/>
      <c r="F222" s="282">
        <f>SUM(F223:F231)</f>
        <v>30954.8</v>
      </c>
      <c r="G222" s="277"/>
    </row>
    <row r="223" customFormat="1" ht="18" customHeight="1" spans="1:7">
      <c r="A223" s="233"/>
      <c r="B223" s="283" t="s">
        <v>46</v>
      </c>
      <c r="C223" s="284" t="s">
        <v>47</v>
      </c>
      <c r="D223" s="285">
        <f>D222*(4*4+2*2)/2*2</f>
        <v>80</v>
      </c>
      <c r="E223" s="276">
        <f>'单价汇总 '!$D$8/100*0.9+'单价汇总 '!$D$7/100*0.1</f>
        <v>3.72</v>
      </c>
      <c r="F223" s="285">
        <f t="shared" ref="F223:F228" si="19">D223*E223</f>
        <v>297.6</v>
      </c>
      <c r="G223" s="277"/>
    </row>
    <row r="224" customFormat="1" ht="18" customHeight="1" spans="1:7">
      <c r="A224" s="233"/>
      <c r="B224" s="283" t="s">
        <v>48</v>
      </c>
      <c r="C224" s="284" t="s">
        <v>47</v>
      </c>
      <c r="D224" s="285">
        <f>D223</f>
        <v>80</v>
      </c>
      <c r="E224" s="276">
        <f>'单价汇总 '!$D$24/100*0.4+'单价汇总 '!$D$10/100*0.6</f>
        <v>4.94</v>
      </c>
      <c r="F224" s="285">
        <f t="shared" si="19"/>
        <v>395.2</v>
      </c>
      <c r="G224" s="277"/>
    </row>
    <row r="225" customFormat="1" ht="18" customHeight="1" spans="1:7">
      <c r="A225" s="233"/>
      <c r="B225" s="286" t="s">
        <v>150</v>
      </c>
      <c r="C225" s="287" t="s">
        <v>50</v>
      </c>
      <c r="D225" s="287">
        <v>60</v>
      </c>
      <c r="E225" s="288">
        <v>73.88</v>
      </c>
      <c r="F225" s="289">
        <f t="shared" si="19"/>
        <v>4432.8</v>
      </c>
      <c r="G225" s="277" t="s">
        <v>100</v>
      </c>
    </row>
    <row r="226" customFormat="1" ht="18" customHeight="1" spans="1:7">
      <c r="A226" s="233"/>
      <c r="B226" s="286" t="s">
        <v>49</v>
      </c>
      <c r="C226" s="287" t="s">
        <v>50</v>
      </c>
      <c r="D226" s="287">
        <f>30+55</f>
        <v>85</v>
      </c>
      <c r="E226" s="290">
        <v>16.4</v>
      </c>
      <c r="F226" s="289">
        <f t="shared" si="19"/>
        <v>1394</v>
      </c>
      <c r="G226" s="277" t="s">
        <v>51</v>
      </c>
    </row>
    <row r="227" customFormat="1" ht="18" customHeight="1" spans="1:7">
      <c r="A227" s="233"/>
      <c r="B227" s="286" t="s">
        <v>151</v>
      </c>
      <c r="C227" s="287" t="s">
        <v>50</v>
      </c>
      <c r="D227" s="287">
        <v>30</v>
      </c>
      <c r="E227" s="288">
        <v>11.06</v>
      </c>
      <c r="F227" s="289">
        <f t="shared" si="19"/>
        <v>331.8</v>
      </c>
      <c r="G227" s="277" t="s">
        <v>51</v>
      </c>
    </row>
    <row r="228" customFormat="1" ht="18" customHeight="1" spans="1:7">
      <c r="A228" s="233"/>
      <c r="B228" s="286" t="s">
        <v>152</v>
      </c>
      <c r="C228" s="287" t="s">
        <v>50</v>
      </c>
      <c r="D228" s="287">
        <f>D225</f>
        <v>60</v>
      </c>
      <c r="E228" s="288">
        <f>'单价汇总 '!D40/10</f>
        <v>183.39</v>
      </c>
      <c r="F228" s="289">
        <f t="shared" si="19"/>
        <v>11003.4</v>
      </c>
      <c r="G228" s="277"/>
    </row>
    <row r="229" customFormat="1" ht="18" customHeight="1" spans="1:7">
      <c r="A229" s="272"/>
      <c r="B229" s="286" t="s">
        <v>101</v>
      </c>
      <c r="C229" s="287" t="s">
        <v>50</v>
      </c>
      <c r="D229" s="287">
        <f>D226</f>
        <v>85</v>
      </c>
      <c r="E229" s="290">
        <v>110</v>
      </c>
      <c r="F229" s="289">
        <f t="shared" ref="F229:F238" si="20">D229*E229</f>
        <v>9350</v>
      </c>
      <c r="G229" s="277"/>
    </row>
    <row r="230" customFormat="1" ht="18" customHeight="1" spans="1:7">
      <c r="A230" s="272"/>
      <c r="B230" s="286" t="s">
        <v>153</v>
      </c>
      <c r="C230" s="287" t="s">
        <v>50</v>
      </c>
      <c r="D230" s="287">
        <f>D227</f>
        <v>30</v>
      </c>
      <c r="E230" s="290">
        <v>85</v>
      </c>
      <c r="F230" s="289">
        <f t="shared" si="20"/>
        <v>2550</v>
      </c>
      <c r="G230" s="277"/>
    </row>
    <row r="231" customFormat="1" ht="18" customHeight="1" spans="1:7">
      <c r="A231" s="278"/>
      <c r="B231" s="286" t="s">
        <v>85</v>
      </c>
      <c r="C231" s="287" t="s">
        <v>45</v>
      </c>
      <c r="D231" s="287">
        <f>D222</f>
        <v>4</v>
      </c>
      <c r="E231" s="288">
        <v>300</v>
      </c>
      <c r="F231" s="289">
        <f t="shared" si="20"/>
        <v>1200</v>
      </c>
      <c r="G231" s="277"/>
    </row>
    <row r="232" customFormat="1" ht="18" customHeight="1" spans="1:7">
      <c r="A232" s="272">
        <v>10.2</v>
      </c>
      <c r="B232" s="269" t="s">
        <v>54</v>
      </c>
      <c r="C232" s="274"/>
      <c r="D232" s="274">
        <f>D233+D239</f>
        <v>15</v>
      </c>
      <c r="E232" s="292"/>
      <c r="F232" s="270">
        <f>F233+F239</f>
        <v>44788.29</v>
      </c>
      <c r="G232" s="277"/>
    </row>
    <row r="233" customFormat="1" ht="18" customHeight="1" spans="1:7">
      <c r="A233" s="306" t="s">
        <v>154</v>
      </c>
      <c r="B233" s="279" t="s">
        <v>56</v>
      </c>
      <c r="C233" s="280" t="s">
        <v>57</v>
      </c>
      <c r="D233" s="280">
        <v>10</v>
      </c>
      <c r="E233" s="281"/>
      <c r="F233" s="282">
        <f>SUM(F234:F238)</f>
        <v>16937.69</v>
      </c>
      <c r="G233" s="277"/>
    </row>
    <row r="234" customFormat="1" ht="18" customHeight="1" spans="1:7">
      <c r="A234" s="233"/>
      <c r="B234" s="283" t="s">
        <v>46</v>
      </c>
      <c r="C234" s="284" t="s">
        <v>47</v>
      </c>
      <c r="D234" s="285">
        <f>D233*(1.4*2+1.5*2)*0.5*0.3</f>
        <v>8.7</v>
      </c>
      <c r="E234" s="276">
        <f>'单价汇总 '!$D$8/100*0.9+'单价汇总 '!$D$7/100*0.1</f>
        <v>3.72</v>
      </c>
      <c r="F234" s="285">
        <f t="shared" si="20"/>
        <v>32.36</v>
      </c>
      <c r="G234" s="277"/>
    </row>
    <row r="235" customFormat="1" ht="18" customHeight="1" spans="1:7">
      <c r="A235" s="233"/>
      <c r="B235" s="283" t="s">
        <v>48</v>
      </c>
      <c r="C235" s="284" t="s">
        <v>47</v>
      </c>
      <c r="D235" s="285">
        <f>D234</f>
        <v>8.7</v>
      </c>
      <c r="E235" s="276">
        <f>'单价汇总 '!$D$24/100*0.4+'单价汇总 '!$D$10/100*0.6</f>
        <v>4.94</v>
      </c>
      <c r="F235" s="285">
        <f t="shared" si="20"/>
        <v>42.98</v>
      </c>
      <c r="G235" s="277"/>
    </row>
    <row r="236" customFormat="1" ht="24" spans="1:7">
      <c r="A236" s="272"/>
      <c r="B236" s="294" t="s">
        <v>58</v>
      </c>
      <c r="C236" s="284" t="s">
        <v>47</v>
      </c>
      <c r="D236" s="284">
        <f>1.4*1.5*0.2*D233</f>
        <v>4.2</v>
      </c>
      <c r="E236" s="276">
        <f>'单价汇总 '!$D$17/100</f>
        <v>1012.45</v>
      </c>
      <c r="F236" s="285">
        <f t="shared" si="20"/>
        <v>4252.29</v>
      </c>
      <c r="G236" s="277"/>
    </row>
    <row r="237" customFormat="1" ht="18" customHeight="1" spans="1:7">
      <c r="A237" s="272"/>
      <c r="B237" s="286" t="s">
        <v>59</v>
      </c>
      <c r="C237" s="287" t="s">
        <v>60</v>
      </c>
      <c r="D237" s="287">
        <f>1*D233</f>
        <v>10</v>
      </c>
      <c r="E237" s="288">
        <v>650</v>
      </c>
      <c r="F237" s="289">
        <f t="shared" si="20"/>
        <v>6500</v>
      </c>
      <c r="G237" s="277"/>
    </row>
    <row r="238" customFormat="1" ht="18" customHeight="1" spans="1:7">
      <c r="A238" s="272"/>
      <c r="B238" s="286" t="s">
        <v>61</v>
      </c>
      <c r="C238" s="287" t="s">
        <v>62</v>
      </c>
      <c r="D238" s="287">
        <f>0.09*D233</f>
        <v>0.9</v>
      </c>
      <c r="E238" s="288">
        <f>'单价汇总 '!$D$13</f>
        <v>6788.96</v>
      </c>
      <c r="F238" s="289">
        <f t="shared" si="20"/>
        <v>6110.06</v>
      </c>
      <c r="G238" s="277"/>
    </row>
    <row r="239" customFormat="1" ht="18" customHeight="1" spans="1:7">
      <c r="A239" s="306" t="s">
        <v>155</v>
      </c>
      <c r="B239" s="279" t="s">
        <v>64</v>
      </c>
      <c r="C239" s="280" t="s">
        <v>57</v>
      </c>
      <c r="D239" s="280">
        <v>5</v>
      </c>
      <c r="E239" s="281">
        <f>F240</f>
        <v>5570.12</v>
      </c>
      <c r="F239" s="282">
        <f>E239*D239</f>
        <v>27850.6</v>
      </c>
      <c r="G239" s="277"/>
    </row>
    <row r="240" customFormat="1" ht="18" customHeight="1" spans="1:7">
      <c r="A240" s="233"/>
      <c r="B240" s="298" t="s">
        <v>65</v>
      </c>
      <c r="C240" s="280" t="s">
        <v>57</v>
      </c>
      <c r="D240" s="280">
        <v>1</v>
      </c>
      <c r="E240" s="281"/>
      <c r="F240" s="282">
        <f>SUM(F241:F252)</f>
        <v>5570.12</v>
      </c>
      <c r="G240" s="277"/>
    </row>
    <row r="241" customFormat="1" ht="18" customHeight="1" spans="1:7">
      <c r="A241" s="233"/>
      <c r="B241" s="286" t="s">
        <v>66</v>
      </c>
      <c r="C241" s="287" t="s">
        <v>67</v>
      </c>
      <c r="D241" s="288">
        <f>((2.35*0.5*2+2.7)*(2.35*0.5+2.7)+2.7*2.7)/2*2.35</f>
        <v>31.56</v>
      </c>
      <c r="E241" s="288">
        <f>('单价汇总 '!$D$8*0.8+'单价汇总 '!$D$7*0.2)/100</f>
        <v>4.31</v>
      </c>
      <c r="F241" s="289">
        <f t="shared" ref="F241:F252" si="21">D241*E241</f>
        <v>136.02</v>
      </c>
      <c r="G241" s="277"/>
    </row>
    <row r="242" customFormat="1" ht="18" customHeight="1" spans="1:7">
      <c r="A242" s="272"/>
      <c r="B242" s="286" t="s">
        <v>68</v>
      </c>
      <c r="C242" s="287" t="s">
        <v>67</v>
      </c>
      <c r="D242" s="288">
        <f>D241-(3.14*0.55*0.55+3.14*0.9*0.9)/2*0.5-1.8*1.8*1.2-D248-D249</f>
        <v>23.37</v>
      </c>
      <c r="E242" s="288">
        <f>'单价汇总 '!$D$11/100</f>
        <v>22.57</v>
      </c>
      <c r="F242" s="289">
        <f t="shared" si="21"/>
        <v>527.46</v>
      </c>
      <c r="G242" s="277"/>
    </row>
    <row r="243" customFormat="1" ht="24" spans="1:7">
      <c r="A243" s="272"/>
      <c r="B243" s="294" t="s">
        <v>88</v>
      </c>
      <c r="C243" s="287" t="s">
        <v>70</v>
      </c>
      <c r="D243" s="287">
        <v>1</v>
      </c>
      <c r="E243" s="288">
        <v>2300</v>
      </c>
      <c r="F243" s="289">
        <f t="shared" si="21"/>
        <v>2300</v>
      </c>
      <c r="G243" s="277"/>
    </row>
    <row r="244" customFormat="1" ht="18" customHeight="1" spans="1:7">
      <c r="A244" s="272"/>
      <c r="B244" s="286" t="s">
        <v>71</v>
      </c>
      <c r="C244" s="287" t="s">
        <v>67</v>
      </c>
      <c r="D244" s="288">
        <f>0.3*0.3*0.3</f>
        <v>0.03</v>
      </c>
      <c r="E244" s="288">
        <f>'单价汇总 '!$D$19/100</f>
        <v>661.07</v>
      </c>
      <c r="F244" s="289">
        <f t="shared" si="21"/>
        <v>19.83</v>
      </c>
      <c r="G244" s="277"/>
    </row>
    <row r="245" customFormat="1" ht="18" customHeight="1" spans="1:7">
      <c r="A245" s="272"/>
      <c r="B245" s="286" t="s">
        <v>72</v>
      </c>
      <c r="C245" s="287" t="s">
        <v>73</v>
      </c>
      <c r="D245" s="287">
        <v>5.32</v>
      </c>
      <c r="E245" s="288">
        <v>7</v>
      </c>
      <c r="F245" s="289">
        <f t="shared" si="21"/>
        <v>37.24</v>
      </c>
      <c r="G245" s="277"/>
    </row>
    <row r="246" customFormat="1" ht="18" customHeight="1" spans="1:7">
      <c r="A246" s="272"/>
      <c r="B246" s="286" t="s">
        <v>74</v>
      </c>
      <c r="C246" s="287" t="s">
        <v>75</v>
      </c>
      <c r="D246" s="289">
        <f>(3.14*1.1+3.14*1.6)/2*0.5+1.2*1.6*4-3.14*0.075*0.075*3</f>
        <v>9.75</v>
      </c>
      <c r="E246" s="288">
        <f>'单价汇总 '!$D$20/100</f>
        <v>22.76</v>
      </c>
      <c r="F246" s="289">
        <f t="shared" si="21"/>
        <v>221.91</v>
      </c>
      <c r="G246" s="277"/>
    </row>
    <row r="247" customFormat="1" ht="18" customHeight="1" spans="1:7">
      <c r="A247" s="272"/>
      <c r="B247" s="286" t="s">
        <v>76</v>
      </c>
      <c r="C247" s="287" t="s">
        <v>75</v>
      </c>
      <c r="D247" s="289">
        <f>(3.14*0.7+3.14*1.2)/2*0.5+1*1.5*4-3.14*0.075*0.075*3</f>
        <v>7.44</v>
      </c>
      <c r="E247" s="288">
        <f>'单价汇总 '!$D$21/100</f>
        <v>24.89</v>
      </c>
      <c r="F247" s="289">
        <f t="shared" si="21"/>
        <v>185.18</v>
      </c>
      <c r="G247" s="277"/>
    </row>
    <row r="248" customFormat="1" ht="18" customHeight="1" spans="1:7">
      <c r="A248" s="272"/>
      <c r="B248" s="286" t="s">
        <v>77</v>
      </c>
      <c r="C248" s="287" t="s">
        <v>67</v>
      </c>
      <c r="D248" s="288">
        <f>2.2*2.2*0.15</f>
        <v>0.73</v>
      </c>
      <c r="E248" s="288">
        <f>'单价汇总 '!$D$18/100</f>
        <v>473.8</v>
      </c>
      <c r="F248" s="289">
        <f t="shared" si="21"/>
        <v>345.87</v>
      </c>
      <c r="G248" s="277"/>
    </row>
    <row r="249" customFormat="1" ht="18" customHeight="1" spans="1:7">
      <c r="A249" s="272"/>
      <c r="B249" s="286" t="s">
        <v>78</v>
      </c>
      <c r="C249" s="287" t="s">
        <v>67</v>
      </c>
      <c r="D249" s="288">
        <f>3*3*0.3</f>
        <v>2.7</v>
      </c>
      <c r="E249" s="288">
        <f>'单价汇总 '!$D$22/100</f>
        <v>192.36</v>
      </c>
      <c r="F249" s="289">
        <f t="shared" si="21"/>
        <v>519.37</v>
      </c>
      <c r="G249" s="277"/>
    </row>
    <row r="250" customFormat="1" ht="18" customHeight="1" spans="1:7">
      <c r="A250" s="272"/>
      <c r="B250" s="286" t="s">
        <v>59</v>
      </c>
      <c r="C250" s="287" t="s">
        <v>60</v>
      </c>
      <c r="D250" s="287">
        <v>1</v>
      </c>
      <c r="E250" s="288">
        <v>650</v>
      </c>
      <c r="F250" s="289">
        <f t="shared" si="21"/>
        <v>650</v>
      </c>
      <c r="G250" s="277"/>
    </row>
    <row r="251" customFormat="1" ht="18" customHeight="1" spans="1:7">
      <c r="A251" s="272"/>
      <c r="B251" s="286" t="s">
        <v>79</v>
      </c>
      <c r="C251" s="287" t="s">
        <v>73</v>
      </c>
      <c r="D251" s="287">
        <f>1200*(0.012*2*0.8+0.01*0.8)</f>
        <v>32.64</v>
      </c>
      <c r="E251" s="300">
        <f>16000/1000</f>
        <v>16</v>
      </c>
      <c r="F251" s="289">
        <f t="shared" si="21"/>
        <v>522.24</v>
      </c>
      <c r="G251" s="277"/>
    </row>
    <row r="252" customFormat="1" ht="18" customHeight="1" spans="1:7">
      <c r="A252" s="272"/>
      <c r="B252" s="286" t="s">
        <v>80</v>
      </c>
      <c r="C252" s="287" t="s">
        <v>70</v>
      </c>
      <c r="D252" s="287">
        <v>3</v>
      </c>
      <c r="E252" s="288">
        <v>35</v>
      </c>
      <c r="F252" s="289">
        <f t="shared" si="21"/>
        <v>105</v>
      </c>
      <c r="G252" s="277"/>
    </row>
    <row r="253" customFormat="1" ht="18" customHeight="1" spans="1:7">
      <c r="A253" s="272"/>
      <c r="B253" s="286"/>
      <c r="C253" s="287"/>
      <c r="D253" s="287"/>
      <c r="E253" s="288"/>
      <c r="F253" s="289"/>
      <c r="G253" s="277"/>
    </row>
    <row r="254" customFormat="1" ht="18" customHeight="1" spans="1:7">
      <c r="A254" s="272"/>
      <c r="B254" s="286"/>
      <c r="C254" s="287"/>
      <c r="D254" s="287"/>
      <c r="E254" s="288"/>
      <c r="F254" s="289"/>
      <c r="G254" s="277"/>
    </row>
    <row r="255" spans="1:7">
      <c r="A255" s="307"/>
      <c r="B255" s="308"/>
      <c r="C255" s="307"/>
      <c r="D255" s="307"/>
      <c r="E255" s="309"/>
      <c r="F255" s="310"/>
      <c r="G255" s="307"/>
    </row>
    <row r="256" spans="1:7">
      <c r="A256" s="307"/>
      <c r="B256" s="308"/>
      <c r="C256" s="307"/>
      <c r="D256" s="307"/>
      <c r="E256" s="309"/>
      <c r="F256" s="310"/>
      <c r="G256" s="307"/>
    </row>
    <row r="257" spans="1:7">
      <c r="A257" s="307"/>
      <c r="B257" s="308"/>
      <c r="C257" s="307"/>
      <c r="D257" s="307"/>
      <c r="E257" s="309"/>
      <c r="F257" s="310"/>
      <c r="G257" s="307"/>
    </row>
    <row r="258" spans="1:7">
      <c r="A258" s="307"/>
      <c r="B258" s="308"/>
      <c r="C258" s="307"/>
      <c r="D258" s="307"/>
      <c r="E258" s="309"/>
      <c r="F258" s="310"/>
      <c r="G258" s="307"/>
    </row>
    <row r="259" spans="1:7">
      <c r="A259" s="307"/>
      <c r="B259" s="308"/>
      <c r="C259" s="307"/>
      <c r="D259" s="307"/>
      <c r="E259" s="309"/>
      <c r="F259" s="310"/>
      <c r="G259" s="307"/>
    </row>
    <row r="260" spans="1:7">
      <c r="A260" s="307"/>
      <c r="B260" s="308"/>
      <c r="C260" s="307"/>
      <c r="D260" s="307"/>
      <c r="E260" s="309"/>
      <c r="F260" s="310"/>
      <c r="G260" s="307"/>
    </row>
    <row r="261" spans="1:7">
      <c r="A261" s="307"/>
      <c r="B261" s="308"/>
      <c r="C261" s="307"/>
      <c r="D261" s="307"/>
      <c r="E261" s="309"/>
      <c r="F261" s="310"/>
      <c r="G261" s="307"/>
    </row>
    <row r="262" spans="1:7">
      <c r="A262" s="307"/>
      <c r="B262" s="308"/>
      <c r="C262" s="307"/>
      <c r="D262" s="307"/>
      <c r="E262" s="309"/>
      <c r="F262" s="310"/>
      <c r="G262" s="307"/>
    </row>
    <row r="263" spans="1:7">
      <c r="A263" s="307"/>
      <c r="B263" s="308"/>
      <c r="C263" s="307"/>
      <c r="D263" s="307"/>
      <c r="E263" s="309"/>
      <c r="F263" s="310"/>
      <c r="G263" s="307"/>
    </row>
    <row r="264" spans="1:7">
      <c r="A264" s="307"/>
      <c r="B264" s="308"/>
      <c r="C264" s="307"/>
      <c r="D264" s="307"/>
      <c r="E264" s="309"/>
      <c r="F264" s="310"/>
      <c r="G264" s="307"/>
    </row>
    <row r="265" spans="1:7">
      <c r="A265" s="307"/>
      <c r="B265" s="308"/>
      <c r="C265" s="307"/>
      <c r="D265" s="307"/>
      <c r="E265" s="309"/>
      <c r="F265" s="310"/>
      <c r="G265" s="307"/>
    </row>
    <row r="266" spans="1:7">
      <c r="A266" s="307"/>
      <c r="B266" s="308"/>
      <c r="C266" s="307"/>
      <c r="D266" s="307"/>
      <c r="E266" s="309"/>
      <c r="F266" s="310"/>
      <c r="G266" s="307"/>
    </row>
    <row r="267" spans="1:7">
      <c r="A267" s="307"/>
      <c r="B267" s="308"/>
      <c r="C267" s="307"/>
      <c r="D267" s="307"/>
      <c r="E267" s="309"/>
      <c r="F267" s="310"/>
      <c r="G267" s="307"/>
    </row>
    <row r="268" spans="1:7">
      <c r="A268" s="307"/>
      <c r="B268" s="308"/>
      <c r="C268" s="307"/>
      <c r="D268" s="307"/>
      <c r="E268" s="309"/>
      <c r="F268" s="310"/>
      <c r="G268" s="307"/>
    </row>
    <row r="269" spans="1:7">
      <c r="A269" s="307"/>
      <c r="B269" s="308"/>
      <c r="C269" s="307"/>
      <c r="D269" s="307"/>
      <c r="E269" s="309"/>
      <c r="F269" s="310"/>
      <c r="G269" s="307"/>
    </row>
    <row r="270" spans="1:7">
      <c r="A270" s="307"/>
      <c r="B270" s="308"/>
      <c r="C270" s="307"/>
      <c r="D270" s="307"/>
      <c r="E270" s="309"/>
      <c r="F270" s="310"/>
      <c r="G270" s="307"/>
    </row>
    <row r="271" spans="1:7">
      <c r="A271" s="307"/>
      <c r="B271" s="308"/>
      <c r="C271" s="307"/>
      <c r="D271" s="307"/>
      <c r="E271" s="309"/>
      <c r="F271" s="310"/>
      <c r="G271" s="307"/>
    </row>
    <row r="272" spans="1:7">
      <c r="A272" s="307"/>
      <c r="B272" s="308"/>
      <c r="C272" s="307"/>
      <c r="D272" s="307"/>
      <c r="E272" s="309"/>
      <c r="F272" s="310"/>
      <c r="G272" s="307"/>
    </row>
    <row r="273" spans="1:7">
      <c r="A273" s="307"/>
      <c r="B273" s="308"/>
      <c r="C273" s="307"/>
      <c r="D273" s="307"/>
      <c r="E273" s="309"/>
      <c r="F273" s="310"/>
      <c r="G273" s="307"/>
    </row>
    <row r="274" spans="1:7">
      <c r="A274" s="307"/>
      <c r="B274" s="308"/>
      <c r="C274" s="307"/>
      <c r="D274" s="307"/>
      <c r="E274" s="309"/>
      <c r="F274" s="310"/>
      <c r="G274" s="307"/>
    </row>
    <row r="275" spans="1:7">
      <c r="A275" s="307"/>
      <c r="B275" s="308"/>
      <c r="C275" s="307"/>
      <c r="D275" s="307"/>
      <c r="E275" s="309"/>
      <c r="F275" s="310"/>
      <c r="G275" s="307"/>
    </row>
    <row r="276" spans="1:7">
      <c r="A276" s="307"/>
      <c r="B276" s="308"/>
      <c r="C276" s="307"/>
      <c r="D276" s="307"/>
      <c r="E276" s="309"/>
      <c r="F276" s="310"/>
      <c r="G276" s="307"/>
    </row>
    <row r="277" spans="1:7">
      <c r="A277" s="307"/>
      <c r="B277" s="308"/>
      <c r="C277" s="307"/>
      <c r="D277" s="307"/>
      <c r="E277" s="309"/>
      <c r="F277" s="310"/>
      <c r="G277" s="307"/>
    </row>
    <row r="278" spans="1:7">
      <c r="A278" s="307"/>
      <c r="B278" s="308"/>
      <c r="C278" s="307"/>
      <c r="D278" s="307"/>
      <c r="E278" s="309"/>
      <c r="F278" s="310"/>
      <c r="G278" s="307"/>
    </row>
  </sheetData>
  <mergeCells count="3">
    <mergeCell ref="A1:G1"/>
    <mergeCell ref="A2:F2"/>
    <mergeCell ref="A4:B4"/>
  </mergeCells>
  <printOptions horizontalCentered="1"/>
  <pageMargins left="0.708661417322835" right="0.708661417322835" top="0.748031496062992" bottom="0.748031496062992" header="0.31496062992126" footer="0.31496062992126"/>
  <pageSetup paperSize="9" firstPageNumber="3" orientation="portrait" useFirstPageNumber="1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view="pageBreakPreview" zoomScaleNormal="100" workbookViewId="0">
      <selection activeCell="B17" sqref="B17"/>
    </sheetView>
  </sheetViews>
  <sheetFormatPr defaultColWidth="9" defaultRowHeight="14.25"/>
  <cols>
    <col min="1" max="1" width="4.75" style="193" customWidth="1"/>
    <col min="2" max="2" width="24.25" style="194" customWidth="1"/>
    <col min="3" max="3" width="5.75" style="195" customWidth="1"/>
    <col min="4" max="4" width="7.25" style="196" customWidth="1"/>
    <col min="5" max="5" width="8.625" style="197" customWidth="1"/>
    <col min="6" max="6" width="8.375" style="197" customWidth="1"/>
    <col min="7" max="7" width="10.75" style="196" customWidth="1"/>
    <col min="8" max="8" width="10.375" style="196" customWidth="1"/>
    <col min="9" max="9" width="15.375" style="198" customWidth="1"/>
    <col min="10" max="10" width="11.625" style="198" customWidth="1"/>
    <col min="11" max="15" width="8.75" style="198"/>
    <col min="16" max="256" width="8.75" style="194"/>
    <col min="257" max="257" width="5.75" style="194" customWidth="1"/>
    <col min="258" max="258" width="26.75" style="194" customWidth="1"/>
    <col min="259" max="259" width="5.75" style="194" customWidth="1"/>
    <col min="260" max="260" width="7" style="194" customWidth="1"/>
    <col min="261" max="261" width="7.25" style="194" customWidth="1"/>
    <col min="262" max="262" width="7.5" style="194" customWidth="1"/>
    <col min="263" max="263" width="10.125" style="194" customWidth="1"/>
    <col min="264" max="264" width="10.25" style="194" customWidth="1"/>
    <col min="265" max="265" width="15.375" style="194" customWidth="1"/>
    <col min="266" max="512" width="8.75" style="194"/>
    <col min="513" max="513" width="5.75" style="194" customWidth="1"/>
    <col min="514" max="514" width="26.75" style="194" customWidth="1"/>
    <col min="515" max="515" width="5.75" style="194" customWidth="1"/>
    <col min="516" max="516" width="7" style="194" customWidth="1"/>
    <col min="517" max="517" width="7.25" style="194" customWidth="1"/>
    <col min="518" max="518" width="7.5" style="194" customWidth="1"/>
    <col min="519" max="519" width="10.125" style="194" customWidth="1"/>
    <col min="520" max="520" width="10.25" style="194" customWidth="1"/>
    <col min="521" max="521" width="15.375" style="194" customWidth="1"/>
    <col min="522" max="768" width="8.75" style="194"/>
    <col min="769" max="769" width="5.75" style="194" customWidth="1"/>
    <col min="770" max="770" width="26.75" style="194" customWidth="1"/>
    <col min="771" max="771" width="5.75" style="194" customWidth="1"/>
    <col min="772" max="772" width="7" style="194" customWidth="1"/>
    <col min="773" max="773" width="7.25" style="194" customWidth="1"/>
    <col min="774" max="774" width="7.5" style="194" customWidth="1"/>
    <col min="775" max="775" width="10.125" style="194" customWidth="1"/>
    <col min="776" max="776" width="10.25" style="194" customWidth="1"/>
    <col min="777" max="777" width="15.375" style="194" customWidth="1"/>
    <col min="778" max="1024" width="8.75" style="194"/>
    <col min="1025" max="1025" width="5.75" style="194" customWidth="1"/>
    <col min="1026" max="1026" width="26.75" style="194" customWidth="1"/>
    <col min="1027" max="1027" width="5.75" style="194" customWidth="1"/>
    <col min="1028" max="1028" width="7" style="194" customWidth="1"/>
    <col min="1029" max="1029" width="7.25" style="194" customWidth="1"/>
    <col min="1030" max="1030" width="7.5" style="194" customWidth="1"/>
    <col min="1031" max="1031" width="10.125" style="194" customWidth="1"/>
    <col min="1032" max="1032" width="10.25" style="194" customWidth="1"/>
    <col min="1033" max="1033" width="15.375" style="194" customWidth="1"/>
    <col min="1034" max="1280" width="8.75" style="194"/>
    <col min="1281" max="1281" width="5.75" style="194" customWidth="1"/>
    <col min="1282" max="1282" width="26.75" style="194" customWidth="1"/>
    <col min="1283" max="1283" width="5.75" style="194" customWidth="1"/>
    <col min="1284" max="1284" width="7" style="194" customWidth="1"/>
    <col min="1285" max="1285" width="7.25" style="194" customWidth="1"/>
    <col min="1286" max="1286" width="7.5" style="194" customWidth="1"/>
    <col min="1287" max="1287" width="10.125" style="194" customWidth="1"/>
    <col min="1288" max="1288" width="10.25" style="194" customWidth="1"/>
    <col min="1289" max="1289" width="15.375" style="194" customWidth="1"/>
    <col min="1290" max="1536" width="8.75" style="194"/>
    <col min="1537" max="1537" width="5.75" style="194" customWidth="1"/>
    <col min="1538" max="1538" width="26.75" style="194" customWidth="1"/>
    <col min="1539" max="1539" width="5.75" style="194" customWidth="1"/>
    <col min="1540" max="1540" width="7" style="194" customWidth="1"/>
    <col min="1541" max="1541" width="7.25" style="194" customWidth="1"/>
    <col min="1542" max="1542" width="7.5" style="194" customWidth="1"/>
    <col min="1543" max="1543" width="10.125" style="194" customWidth="1"/>
    <col min="1544" max="1544" width="10.25" style="194" customWidth="1"/>
    <col min="1545" max="1545" width="15.375" style="194" customWidth="1"/>
    <col min="1546" max="1792" width="8.75" style="194"/>
    <col min="1793" max="1793" width="5.75" style="194" customWidth="1"/>
    <col min="1794" max="1794" width="26.75" style="194" customWidth="1"/>
    <col min="1795" max="1795" width="5.75" style="194" customWidth="1"/>
    <col min="1796" max="1796" width="7" style="194" customWidth="1"/>
    <col min="1797" max="1797" width="7.25" style="194" customWidth="1"/>
    <col min="1798" max="1798" width="7.5" style="194" customWidth="1"/>
    <col min="1799" max="1799" width="10.125" style="194" customWidth="1"/>
    <col min="1800" max="1800" width="10.25" style="194" customWidth="1"/>
    <col min="1801" max="1801" width="15.375" style="194" customWidth="1"/>
    <col min="1802" max="2048" width="8.75" style="194"/>
    <col min="2049" max="2049" width="5.75" style="194" customWidth="1"/>
    <col min="2050" max="2050" width="26.75" style="194" customWidth="1"/>
    <col min="2051" max="2051" width="5.75" style="194" customWidth="1"/>
    <col min="2052" max="2052" width="7" style="194" customWidth="1"/>
    <col min="2053" max="2053" width="7.25" style="194" customWidth="1"/>
    <col min="2054" max="2054" width="7.5" style="194" customWidth="1"/>
    <col min="2055" max="2055" width="10.125" style="194" customWidth="1"/>
    <col min="2056" max="2056" width="10.25" style="194" customWidth="1"/>
    <col min="2057" max="2057" width="15.375" style="194" customWidth="1"/>
    <col min="2058" max="2304" width="8.75" style="194"/>
    <col min="2305" max="2305" width="5.75" style="194" customWidth="1"/>
    <col min="2306" max="2306" width="26.75" style="194" customWidth="1"/>
    <col min="2307" max="2307" width="5.75" style="194" customWidth="1"/>
    <col min="2308" max="2308" width="7" style="194" customWidth="1"/>
    <col min="2309" max="2309" width="7.25" style="194" customWidth="1"/>
    <col min="2310" max="2310" width="7.5" style="194" customWidth="1"/>
    <col min="2311" max="2311" width="10.125" style="194" customWidth="1"/>
    <col min="2312" max="2312" width="10.25" style="194" customWidth="1"/>
    <col min="2313" max="2313" width="15.375" style="194" customWidth="1"/>
    <col min="2314" max="2560" width="8.75" style="194"/>
    <col min="2561" max="2561" width="5.75" style="194" customWidth="1"/>
    <col min="2562" max="2562" width="26.75" style="194" customWidth="1"/>
    <col min="2563" max="2563" width="5.75" style="194" customWidth="1"/>
    <col min="2564" max="2564" width="7" style="194" customWidth="1"/>
    <col min="2565" max="2565" width="7.25" style="194" customWidth="1"/>
    <col min="2566" max="2566" width="7.5" style="194" customWidth="1"/>
    <col min="2567" max="2567" width="10.125" style="194" customWidth="1"/>
    <col min="2568" max="2568" width="10.25" style="194" customWidth="1"/>
    <col min="2569" max="2569" width="15.375" style="194" customWidth="1"/>
    <col min="2570" max="2816" width="8.75" style="194"/>
    <col min="2817" max="2817" width="5.75" style="194" customWidth="1"/>
    <col min="2818" max="2818" width="26.75" style="194" customWidth="1"/>
    <col min="2819" max="2819" width="5.75" style="194" customWidth="1"/>
    <col min="2820" max="2820" width="7" style="194" customWidth="1"/>
    <col min="2821" max="2821" width="7.25" style="194" customWidth="1"/>
    <col min="2822" max="2822" width="7.5" style="194" customWidth="1"/>
    <col min="2823" max="2823" width="10.125" style="194" customWidth="1"/>
    <col min="2824" max="2824" width="10.25" style="194" customWidth="1"/>
    <col min="2825" max="2825" width="15.375" style="194" customWidth="1"/>
    <col min="2826" max="3072" width="8.75" style="194"/>
    <col min="3073" max="3073" width="5.75" style="194" customWidth="1"/>
    <col min="3074" max="3074" width="26.75" style="194" customWidth="1"/>
    <col min="3075" max="3075" width="5.75" style="194" customWidth="1"/>
    <col min="3076" max="3076" width="7" style="194" customWidth="1"/>
    <col min="3077" max="3077" width="7.25" style="194" customWidth="1"/>
    <col min="3078" max="3078" width="7.5" style="194" customWidth="1"/>
    <col min="3079" max="3079" width="10.125" style="194" customWidth="1"/>
    <col min="3080" max="3080" width="10.25" style="194" customWidth="1"/>
    <col min="3081" max="3081" width="15.375" style="194" customWidth="1"/>
    <col min="3082" max="3328" width="8.75" style="194"/>
    <col min="3329" max="3329" width="5.75" style="194" customWidth="1"/>
    <col min="3330" max="3330" width="26.75" style="194" customWidth="1"/>
    <col min="3331" max="3331" width="5.75" style="194" customWidth="1"/>
    <col min="3332" max="3332" width="7" style="194" customWidth="1"/>
    <col min="3333" max="3333" width="7.25" style="194" customWidth="1"/>
    <col min="3334" max="3334" width="7.5" style="194" customWidth="1"/>
    <col min="3335" max="3335" width="10.125" style="194" customWidth="1"/>
    <col min="3336" max="3336" width="10.25" style="194" customWidth="1"/>
    <col min="3337" max="3337" width="15.375" style="194" customWidth="1"/>
    <col min="3338" max="3584" width="8.75" style="194"/>
    <col min="3585" max="3585" width="5.75" style="194" customWidth="1"/>
    <col min="3586" max="3586" width="26.75" style="194" customWidth="1"/>
    <col min="3587" max="3587" width="5.75" style="194" customWidth="1"/>
    <col min="3588" max="3588" width="7" style="194" customWidth="1"/>
    <col min="3589" max="3589" width="7.25" style="194" customWidth="1"/>
    <col min="3590" max="3590" width="7.5" style="194" customWidth="1"/>
    <col min="3591" max="3591" width="10.125" style="194" customWidth="1"/>
    <col min="3592" max="3592" width="10.25" style="194" customWidth="1"/>
    <col min="3593" max="3593" width="15.375" style="194" customWidth="1"/>
    <col min="3594" max="3840" width="8.75" style="194"/>
    <col min="3841" max="3841" width="5.75" style="194" customWidth="1"/>
    <col min="3842" max="3842" width="26.75" style="194" customWidth="1"/>
    <col min="3843" max="3843" width="5.75" style="194" customWidth="1"/>
    <col min="3844" max="3844" width="7" style="194" customWidth="1"/>
    <col min="3845" max="3845" width="7.25" style="194" customWidth="1"/>
    <col min="3846" max="3846" width="7.5" style="194" customWidth="1"/>
    <col min="3847" max="3847" width="10.125" style="194" customWidth="1"/>
    <col min="3848" max="3848" width="10.25" style="194" customWidth="1"/>
    <col min="3849" max="3849" width="15.375" style="194" customWidth="1"/>
    <col min="3850" max="4096" width="8.75" style="194"/>
    <col min="4097" max="4097" width="5.75" style="194" customWidth="1"/>
    <col min="4098" max="4098" width="26.75" style="194" customWidth="1"/>
    <col min="4099" max="4099" width="5.75" style="194" customWidth="1"/>
    <col min="4100" max="4100" width="7" style="194" customWidth="1"/>
    <col min="4101" max="4101" width="7.25" style="194" customWidth="1"/>
    <col min="4102" max="4102" width="7.5" style="194" customWidth="1"/>
    <col min="4103" max="4103" width="10.125" style="194" customWidth="1"/>
    <col min="4104" max="4104" width="10.25" style="194" customWidth="1"/>
    <col min="4105" max="4105" width="15.375" style="194" customWidth="1"/>
    <col min="4106" max="4352" width="8.75" style="194"/>
    <col min="4353" max="4353" width="5.75" style="194" customWidth="1"/>
    <col min="4354" max="4354" width="26.75" style="194" customWidth="1"/>
    <col min="4355" max="4355" width="5.75" style="194" customWidth="1"/>
    <col min="4356" max="4356" width="7" style="194" customWidth="1"/>
    <col min="4357" max="4357" width="7.25" style="194" customWidth="1"/>
    <col min="4358" max="4358" width="7.5" style="194" customWidth="1"/>
    <col min="4359" max="4359" width="10.125" style="194" customWidth="1"/>
    <col min="4360" max="4360" width="10.25" style="194" customWidth="1"/>
    <col min="4361" max="4361" width="15.375" style="194" customWidth="1"/>
    <col min="4362" max="4608" width="8.75" style="194"/>
    <col min="4609" max="4609" width="5.75" style="194" customWidth="1"/>
    <col min="4610" max="4610" width="26.75" style="194" customWidth="1"/>
    <col min="4611" max="4611" width="5.75" style="194" customWidth="1"/>
    <col min="4612" max="4612" width="7" style="194" customWidth="1"/>
    <col min="4613" max="4613" width="7.25" style="194" customWidth="1"/>
    <col min="4614" max="4614" width="7.5" style="194" customWidth="1"/>
    <col min="4615" max="4615" width="10.125" style="194" customWidth="1"/>
    <col min="4616" max="4616" width="10.25" style="194" customWidth="1"/>
    <col min="4617" max="4617" width="15.375" style="194" customWidth="1"/>
    <col min="4618" max="4864" width="8.75" style="194"/>
    <col min="4865" max="4865" width="5.75" style="194" customWidth="1"/>
    <col min="4866" max="4866" width="26.75" style="194" customWidth="1"/>
    <col min="4867" max="4867" width="5.75" style="194" customWidth="1"/>
    <col min="4868" max="4868" width="7" style="194" customWidth="1"/>
    <col min="4869" max="4869" width="7.25" style="194" customWidth="1"/>
    <col min="4870" max="4870" width="7.5" style="194" customWidth="1"/>
    <col min="4871" max="4871" width="10.125" style="194" customWidth="1"/>
    <col min="4872" max="4872" width="10.25" style="194" customWidth="1"/>
    <col min="4873" max="4873" width="15.375" style="194" customWidth="1"/>
    <col min="4874" max="5120" width="8.75" style="194"/>
    <col min="5121" max="5121" width="5.75" style="194" customWidth="1"/>
    <col min="5122" max="5122" width="26.75" style="194" customWidth="1"/>
    <col min="5123" max="5123" width="5.75" style="194" customWidth="1"/>
    <col min="5124" max="5124" width="7" style="194" customWidth="1"/>
    <col min="5125" max="5125" width="7.25" style="194" customWidth="1"/>
    <col min="5126" max="5126" width="7.5" style="194" customWidth="1"/>
    <col min="5127" max="5127" width="10.125" style="194" customWidth="1"/>
    <col min="5128" max="5128" width="10.25" style="194" customWidth="1"/>
    <col min="5129" max="5129" width="15.375" style="194" customWidth="1"/>
    <col min="5130" max="5376" width="8.75" style="194"/>
    <col min="5377" max="5377" width="5.75" style="194" customWidth="1"/>
    <col min="5378" max="5378" width="26.75" style="194" customWidth="1"/>
    <col min="5379" max="5379" width="5.75" style="194" customWidth="1"/>
    <col min="5380" max="5380" width="7" style="194" customWidth="1"/>
    <col min="5381" max="5381" width="7.25" style="194" customWidth="1"/>
    <col min="5382" max="5382" width="7.5" style="194" customWidth="1"/>
    <col min="5383" max="5383" width="10.125" style="194" customWidth="1"/>
    <col min="5384" max="5384" width="10.25" style="194" customWidth="1"/>
    <col min="5385" max="5385" width="15.375" style="194" customWidth="1"/>
    <col min="5386" max="5632" width="8.75" style="194"/>
    <col min="5633" max="5633" width="5.75" style="194" customWidth="1"/>
    <col min="5634" max="5634" width="26.75" style="194" customWidth="1"/>
    <col min="5635" max="5635" width="5.75" style="194" customWidth="1"/>
    <col min="5636" max="5636" width="7" style="194" customWidth="1"/>
    <col min="5637" max="5637" width="7.25" style="194" customWidth="1"/>
    <col min="5638" max="5638" width="7.5" style="194" customWidth="1"/>
    <col min="5639" max="5639" width="10.125" style="194" customWidth="1"/>
    <col min="5640" max="5640" width="10.25" style="194" customWidth="1"/>
    <col min="5641" max="5641" width="15.375" style="194" customWidth="1"/>
    <col min="5642" max="5888" width="8.75" style="194"/>
    <col min="5889" max="5889" width="5.75" style="194" customWidth="1"/>
    <col min="5890" max="5890" width="26.75" style="194" customWidth="1"/>
    <col min="5891" max="5891" width="5.75" style="194" customWidth="1"/>
    <col min="5892" max="5892" width="7" style="194" customWidth="1"/>
    <col min="5893" max="5893" width="7.25" style="194" customWidth="1"/>
    <col min="5894" max="5894" width="7.5" style="194" customWidth="1"/>
    <col min="5895" max="5895" width="10.125" style="194" customWidth="1"/>
    <col min="5896" max="5896" width="10.25" style="194" customWidth="1"/>
    <col min="5897" max="5897" width="15.375" style="194" customWidth="1"/>
    <col min="5898" max="6144" width="8.75" style="194"/>
    <col min="6145" max="6145" width="5.75" style="194" customWidth="1"/>
    <col min="6146" max="6146" width="26.75" style="194" customWidth="1"/>
    <col min="6147" max="6147" width="5.75" style="194" customWidth="1"/>
    <col min="6148" max="6148" width="7" style="194" customWidth="1"/>
    <col min="6149" max="6149" width="7.25" style="194" customWidth="1"/>
    <col min="6150" max="6150" width="7.5" style="194" customWidth="1"/>
    <col min="6151" max="6151" width="10.125" style="194" customWidth="1"/>
    <col min="6152" max="6152" width="10.25" style="194" customWidth="1"/>
    <col min="6153" max="6153" width="15.375" style="194" customWidth="1"/>
    <col min="6154" max="6400" width="8.75" style="194"/>
    <col min="6401" max="6401" width="5.75" style="194" customWidth="1"/>
    <col min="6402" max="6402" width="26.75" style="194" customWidth="1"/>
    <col min="6403" max="6403" width="5.75" style="194" customWidth="1"/>
    <col min="6404" max="6404" width="7" style="194" customWidth="1"/>
    <col min="6405" max="6405" width="7.25" style="194" customWidth="1"/>
    <col min="6406" max="6406" width="7.5" style="194" customWidth="1"/>
    <col min="6407" max="6407" width="10.125" style="194" customWidth="1"/>
    <col min="6408" max="6408" width="10.25" style="194" customWidth="1"/>
    <col min="6409" max="6409" width="15.375" style="194" customWidth="1"/>
    <col min="6410" max="6656" width="8.75" style="194"/>
    <col min="6657" max="6657" width="5.75" style="194" customWidth="1"/>
    <col min="6658" max="6658" width="26.75" style="194" customWidth="1"/>
    <col min="6659" max="6659" width="5.75" style="194" customWidth="1"/>
    <col min="6660" max="6660" width="7" style="194" customWidth="1"/>
    <col min="6661" max="6661" width="7.25" style="194" customWidth="1"/>
    <col min="6662" max="6662" width="7.5" style="194" customWidth="1"/>
    <col min="6663" max="6663" width="10.125" style="194" customWidth="1"/>
    <col min="6664" max="6664" width="10.25" style="194" customWidth="1"/>
    <col min="6665" max="6665" width="15.375" style="194" customWidth="1"/>
    <col min="6666" max="6912" width="8.75" style="194"/>
    <col min="6913" max="6913" width="5.75" style="194" customWidth="1"/>
    <col min="6914" max="6914" width="26.75" style="194" customWidth="1"/>
    <col min="6915" max="6915" width="5.75" style="194" customWidth="1"/>
    <col min="6916" max="6916" width="7" style="194" customWidth="1"/>
    <col min="6917" max="6917" width="7.25" style="194" customWidth="1"/>
    <col min="6918" max="6918" width="7.5" style="194" customWidth="1"/>
    <col min="6919" max="6919" width="10.125" style="194" customWidth="1"/>
    <col min="6920" max="6920" width="10.25" style="194" customWidth="1"/>
    <col min="6921" max="6921" width="15.375" style="194" customWidth="1"/>
    <col min="6922" max="7168" width="8.75" style="194"/>
    <col min="7169" max="7169" width="5.75" style="194" customWidth="1"/>
    <col min="7170" max="7170" width="26.75" style="194" customWidth="1"/>
    <col min="7171" max="7171" width="5.75" style="194" customWidth="1"/>
    <col min="7172" max="7172" width="7" style="194" customWidth="1"/>
    <col min="7173" max="7173" width="7.25" style="194" customWidth="1"/>
    <col min="7174" max="7174" width="7.5" style="194" customWidth="1"/>
    <col min="7175" max="7175" width="10.125" style="194" customWidth="1"/>
    <col min="7176" max="7176" width="10.25" style="194" customWidth="1"/>
    <col min="7177" max="7177" width="15.375" style="194" customWidth="1"/>
    <col min="7178" max="7424" width="8.75" style="194"/>
    <col min="7425" max="7425" width="5.75" style="194" customWidth="1"/>
    <col min="7426" max="7426" width="26.75" style="194" customWidth="1"/>
    <col min="7427" max="7427" width="5.75" style="194" customWidth="1"/>
    <col min="7428" max="7428" width="7" style="194" customWidth="1"/>
    <col min="7429" max="7429" width="7.25" style="194" customWidth="1"/>
    <col min="7430" max="7430" width="7.5" style="194" customWidth="1"/>
    <col min="7431" max="7431" width="10.125" style="194" customWidth="1"/>
    <col min="7432" max="7432" width="10.25" style="194" customWidth="1"/>
    <col min="7433" max="7433" width="15.375" style="194" customWidth="1"/>
    <col min="7434" max="7680" width="8.75" style="194"/>
    <col min="7681" max="7681" width="5.75" style="194" customWidth="1"/>
    <col min="7682" max="7682" width="26.75" style="194" customWidth="1"/>
    <col min="7683" max="7683" width="5.75" style="194" customWidth="1"/>
    <col min="7684" max="7684" width="7" style="194" customWidth="1"/>
    <col min="7685" max="7685" width="7.25" style="194" customWidth="1"/>
    <col min="7686" max="7686" width="7.5" style="194" customWidth="1"/>
    <col min="7687" max="7687" width="10.125" style="194" customWidth="1"/>
    <col min="7688" max="7688" width="10.25" style="194" customWidth="1"/>
    <col min="7689" max="7689" width="15.375" style="194" customWidth="1"/>
    <col min="7690" max="7936" width="8.75" style="194"/>
    <col min="7937" max="7937" width="5.75" style="194" customWidth="1"/>
    <col min="7938" max="7938" width="26.75" style="194" customWidth="1"/>
    <col min="7939" max="7939" width="5.75" style="194" customWidth="1"/>
    <col min="7940" max="7940" width="7" style="194" customWidth="1"/>
    <col min="7941" max="7941" width="7.25" style="194" customWidth="1"/>
    <col min="7942" max="7942" width="7.5" style="194" customWidth="1"/>
    <col min="7943" max="7943" width="10.125" style="194" customWidth="1"/>
    <col min="7944" max="7944" width="10.25" style="194" customWidth="1"/>
    <col min="7945" max="7945" width="15.375" style="194" customWidth="1"/>
    <col min="7946" max="8192" width="8.75" style="194"/>
    <col min="8193" max="8193" width="5.75" style="194" customWidth="1"/>
    <col min="8194" max="8194" width="26.75" style="194" customWidth="1"/>
    <col min="8195" max="8195" width="5.75" style="194" customWidth="1"/>
    <col min="8196" max="8196" width="7" style="194" customWidth="1"/>
    <col min="8197" max="8197" width="7.25" style="194" customWidth="1"/>
    <col min="8198" max="8198" width="7.5" style="194" customWidth="1"/>
    <col min="8199" max="8199" width="10.125" style="194" customWidth="1"/>
    <col min="8200" max="8200" width="10.25" style="194" customWidth="1"/>
    <col min="8201" max="8201" width="15.375" style="194" customWidth="1"/>
    <col min="8202" max="8448" width="8.75" style="194"/>
    <col min="8449" max="8449" width="5.75" style="194" customWidth="1"/>
    <col min="8450" max="8450" width="26.75" style="194" customWidth="1"/>
    <col min="8451" max="8451" width="5.75" style="194" customWidth="1"/>
    <col min="8452" max="8452" width="7" style="194" customWidth="1"/>
    <col min="8453" max="8453" width="7.25" style="194" customWidth="1"/>
    <col min="8454" max="8454" width="7.5" style="194" customWidth="1"/>
    <col min="8455" max="8455" width="10.125" style="194" customWidth="1"/>
    <col min="8456" max="8456" width="10.25" style="194" customWidth="1"/>
    <col min="8457" max="8457" width="15.375" style="194" customWidth="1"/>
    <col min="8458" max="8704" width="8.75" style="194"/>
    <col min="8705" max="8705" width="5.75" style="194" customWidth="1"/>
    <col min="8706" max="8706" width="26.75" style="194" customWidth="1"/>
    <col min="8707" max="8707" width="5.75" style="194" customWidth="1"/>
    <col min="8708" max="8708" width="7" style="194" customWidth="1"/>
    <col min="8709" max="8709" width="7.25" style="194" customWidth="1"/>
    <col min="8710" max="8710" width="7.5" style="194" customWidth="1"/>
    <col min="8711" max="8711" width="10.125" style="194" customWidth="1"/>
    <col min="8712" max="8712" width="10.25" style="194" customWidth="1"/>
    <col min="8713" max="8713" width="15.375" style="194" customWidth="1"/>
    <col min="8714" max="8960" width="8.75" style="194"/>
    <col min="8961" max="8961" width="5.75" style="194" customWidth="1"/>
    <col min="8962" max="8962" width="26.75" style="194" customWidth="1"/>
    <col min="8963" max="8963" width="5.75" style="194" customWidth="1"/>
    <col min="8964" max="8964" width="7" style="194" customWidth="1"/>
    <col min="8965" max="8965" width="7.25" style="194" customWidth="1"/>
    <col min="8966" max="8966" width="7.5" style="194" customWidth="1"/>
    <col min="8967" max="8967" width="10.125" style="194" customWidth="1"/>
    <col min="8968" max="8968" width="10.25" style="194" customWidth="1"/>
    <col min="8969" max="8969" width="15.375" style="194" customWidth="1"/>
    <col min="8970" max="9216" width="8.75" style="194"/>
    <col min="9217" max="9217" width="5.75" style="194" customWidth="1"/>
    <col min="9218" max="9218" width="26.75" style="194" customWidth="1"/>
    <col min="9219" max="9219" width="5.75" style="194" customWidth="1"/>
    <col min="9220" max="9220" width="7" style="194" customWidth="1"/>
    <col min="9221" max="9221" width="7.25" style="194" customWidth="1"/>
    <col min="9222" max="9222" width="7.5" style="194" customWidth="1"/>
    <col min="9223" max="9223" width="10.125" style="194" customWidth="1"/>
    <col min="9224" max="9224" width="10.25" style="194" customWidth="1"/>
    <col min="9225" max="9225" width="15.375" style="194" customWidth="1"/>
    <col min="9226" max="9472" width="8.75" style="194"/>
    <col min="9473" max="9473" width="5.75" style="194" customWidth="1"/>
    <col min="9474" max="9474" width="26.75" style="194" customWidth="1"/>
    <col min="9475" max="9475" width="5.75" style="194" customWidth="1"/>
    <col min="9476" max="9476" width="7" style="194" customWidth="1"/>
    <col min="9477" max="9477" width="7.25" style="194" customWidth="1"/>
    <col min="9478" max="9478" width="7.5" style="194" customWidth="1"/>
    <col min="9479" max="9479" width="10.125" style="194" customWidth="1"/>
    <col min="9480" max="9480" width="10.25" style="194" customWidth="1"/>
    <col min="9481" max="9481" width="15.375" style="194" customWidth="1"/>
    <col min="9482" max="9728" width="8.75" style="194"/>
    <col min="9729" max="9729" width="5.75" style="194" customWidth="1"/>
    <col min="9730" max="9730" width="26.75" style="194" customWidth="1"/>
    <col min="9731" max="9731" width="5.75" style="194" customWidth="1"/>
    <col min="9732" max="9732" width="7" style="194" customWidth="1"/>
    <col min="9733" max="9733" width="7.25" style="194" customWidth="1"/>
    <col min="9734" max="9734" width="7.5" style="194" customWidth="1"/>
    <col min="9735" max="9735" width="10.125" style="194" customWidth="1"/>
    <col min="9736" max="9736" width="10.25" style="194" customWidth="1"/>
    <col min="9737" max="9737" width="15.375" style="194" customWidth="1"/>
    <col min="9738" max="9984" width="8.75" style="194"/>
    <col min="9985" max="9985" width="5.75" style="194" customWidth="1"/>
    <col min="9986" max="9986" width="26.75" style="194" customWidth="1"/>
    <col min="9987" max="9987" width="5.75" style="194" customWidth="1"/>
    <col min="9988" max="9988" width="7" style="194" customWidth="1"/>
    <col min="9989" max="9989" width="7.25" style="194" customWidth="1"/>
    <col min="9990" max="9990" width="7.5" style="194" customWidth="1"/>
    <col min="9991" max="9991" width="10.125" style="194" customWidth="1"/>
    <col min="9992" max="9992" width="10.25" style="194" customWidth="1"/>
    <col min="9993" max="9993" width="15.375" style="194" customWidth="1"/>
    <col min="9994" max="10240" width="8.75" style="194"/>
    <col min="10241" max="10241" width="5.75" style="194" customWidth="1"/>
    <col min="10242" max="10242" width="26.75" style="194" customWidth="1"/>
    <col min="10243" max="10243" width="5.75" style="194" customWidth="1"/>
    <col min="10244" max="10244" width="7" style="194" customWidth="1"/>
    <col min="10245" max="10245" width="7.25" style="194" customWidth="1"/>
    <col min="10246" max="10246" width="7.5" style="194" customWidth="1"/>
    <col min="10247" max="10247" width="10.125" style="194" customWidth="1"/>
    <col min="10248" max="10248" width="10.25" style="194" customWidth="1"/>
    <col min="10249" max="10249" width="15.375" style="194" customWidth="1"/>
    <col min="10250" max="10496" width="8.75" style="194"/>
    <col min="10497" max="10497" width="5.75" style="194" customWidth="1"/>
    <col min="10498" max="10498" width="26.75" style="194" customWidth="1"/>
    <col min="10499" max="10499" width="5.75" style="194" customWidth="1"/>
    <col min="10500" max="10500" width="7" style="194" customWidth="1"/>
    <col min="10501" max="10501" width="7.25" style="194" customWidth="1"/>
    <col min="10502" max="10502" width="7.5" style="194" customWidth="1"/>
    <col min="10503" max="10503" width="10.125" style="194" customWidth="1"/>
    <col min="10504" max="10504" width="10.25" style="194" customWidth="1"/>
    <col min="10505" max="10505" width="15.375" style="194" customWidth="1"/>
    <col min="10506" max="10752" width="8.75" style="194"/>
    <col min="10753" max="10753" width="5.75" style="194" customWidth="1"/>
    <col min="10754" max="10754" width="26.75" style="194" customWidth="1"/>
    <col min="10755" max="10755" width="5.75" style="194" customWidth="1"/>
    <col min="10756" max="10756" width="7" style="194" customWidth="1"/>
    <col min="10757" max="10757" width="7.25" style="194" customWidth="1"/>
    <col min="10758" max="10758" width="7.5" style="194" customWidth="1"/>
    <col min="10759" max="10759" width="10.125" style="194" customWidth="1"/>
    <col min="10760" max="10760" width="10.25" style="194" customWidth="1"/>
    <col min="10761" max="10761" width="15.375" style="194" customWidth="1"/>
    <col min="10762" max="11008" width="8.75" style="194"/>
    <col min="11009" max="11009" width="5.75" style="194" customWidth="1"/>
    <col min="11010" max="11010" width="26.75" style="194" customWidth="1"/>
    <col min="11011" max="11011" width="5.75" style="194" customWidth="1"/>
    <col min="11012" max="11012" width="7" style="194" customWidth="1"/>
    <col min="11013" max="11013" width="7.25" style="194" customWidth="1"/>
    <col min="11014" max="11014" width="7.5" style="194" customWidth="1"/>
    <col min="11015" max="11015" width="10.125" style="194" customWidth="1"/>
    <col min="11016" max="11016" width="10.25" style="194" customWidth="1"/>
    <col min="11017" max="11017" width="15.375" style="194" customWidth="1"/>
    <col min="11018" max="11264" width="8.75" style="194"/>
    <col min="11265" max="11265" width="5.75" style="194" customWidth="1"/>
    <col min="11266" max="11266" width="26.75" style="194" customWidth="1"/>
    <col min="11267" max="11267" width="5.75" style="194" customWidth="1"/>
    <col min="11268" max="11268" width="7" style="194" customWidth="1"/>
    <col min="11269" max="11269" width="7.25" style="194" customWidth="1"/>
    <col min="11270" max="11270" width="7.5" style="194" customWidth="1"/>
    <col min="11271" max="11271" width="10.125" style="194" customWidth="1"/>
    <col min="11272" max="11272" width="10.25" style="194" customWidth="1"/>
    <col min="11273" max="11273" width="15.375" style="194" customWidth="1"/>
    <col min="11274" max="11520" width="8.75" style="194"/>
    <col min="11521" max="11521" width="5.75" style="194" customWidth="1"/>
    <col min="11522" max="11522" width="26.75" style="194" customWidth="1"/>
    <col min="11523" max="11523" width="5.75" style="194" customWidth="1"/>
    <col min="11524" max="11524" width="7" style="194" customWidth="1"/>
    <col min="11525" max="11525" width="7.25" style="194" customWidth="1"/>
    <col min="11526" max="11526" width="7.5" style="194" customWidth="1"/>
    <col min="11527" max="11527" width="10.125" style="194" customWidth="1"/>
    <col min="11528" max="11528" width="10.25" style="194" customWidth="1"/>
    <col min="11529" max="11529" width="15.375" style="194" customWidth="1"/>
    <col min="11530" max="11776" width="8.75" style="194"/>
    <col min="11777" max="11777" width="5.75" style="194" customWidth="1"/>
    <col min="11778" max="11778" width="26.75" style="194" customWidth="1"/>
    <col min="11779" max="11779" width="5.75" style="194" customWidth="1"/>
    <col min="11780" max="11780" width="7" style="194" customWidth="1"/>
    <col min="11781" max="11781" width="7.25" style="194" customWidth="1"/>
    <col min="11782" max="11782" width="7.5" style="194" customWidth="1"/>
    <col min="11783" max="11783" width="10.125" style="194" customWidth="1"/>
    <col min="11784" max="11784" width="10.25" style="194" customWidth="1"/>
    <col min="11785" max="11785" width="15.375" style="194" customWidth="1"/>
    <col min="11786" max="12032" width="8.75" style="194"/>
    <col min="12033" max="12033" width="5.75" style="194" customWidth="1"/>
    <col min="12034" max="12034" width="26.75" style="194" customWidth="1"/>
    <col min="12035" max="12035" width="5.75" style="194" customWidth="1"/>
    <col min="12036" max="12036" width="7" style="194" customWidth="1"/>
    <col min="12037" max="12037" width="7.25" style="194" customWidth="1"/>
    <col min="12038" max="12038" width="7.5" style="194" customWidth="1"/>
    <col min="12039" max="12039" width="10.125" style="194" customWidth="1"/>
    <col min="12040" max="12040" width="10.25" style="194" customWidth="1"/>
    <col min="12041" max="12041" width="15.375" style="194" customWidth="1"/>
    <col min="12042" max="12288" width="8.75" style="194"/>
    <col min="12289" max="12289" width="5.75" style="194" customWidth="1"/>
    <col min="12290" max="12290" width="26.75" style="194" customWidth="1"/>
    <col min="12291" max="12291" width="5.75" style="194" customWidth="1"/>
    <col min="12292" max="12292" width="7" style="194" customWidth="1"/>
    <col min="12293" max="12293" width="7.25" style="194" customWidth="1"/>
    <col min="12294" max="12294" width="7.5" style="194" customWidth="1"/>
    <col min="12295" max="12295" width="10.125" style="194" customWidth="1"/>
    <col min="12296" max="12296" width="10.25" style="194" customWidth="1"/>
    <col min="12297" max="12297" width="15.375" style="194" customWidth="1"/>
    <col min="12298" max="12544" width="8.75" style="194"/>
    <col min="12545" max="12545" width="5.75" style="194" customWidth="1"/>
    <col min="12546" max="12546" width="26.75" style="194" customWidth="1"/>
    <col min="12547" max="12547" width="5.75" style="194" customWidth="1"/>
    <col min="12548" max="12548" width="7" style="194" customWidth="1"/>
    <col min="12549" max="12549" width="7.25" style="194" customWidth="1"/>
    <col min="12550" max="12550" width="7.5" style="194" customWidth="1"/>
    <col min="12551" max="12551" width="10.125" style="194" customWidth="1"/>
    <col min="12552" max="12552" width="10.25" style="194" customWidth="1"/>
    <col min="12553" max="12553" width="15.375" style="194" customWidth="1"/>
    <col min="12554" max="12800" width="8.75" style="194"/>
    <col min="12801" max="12801" width="5.75" style="194" customWidth="1"/>
    <col min="12802" max="12802" width="26.75" style="194" customWidth="1"/>
    <col min="12803" max="12803" width="5.75" style="194" customWidth="1"/>
    <col min="12804" max="12804" width="7" style="194" customWidth="1"/>
    <col min="12805" max="12805" width="7.25" style="194" customWidth="1"/>
    <col min="12806" max="12806" width="7.5" style="194" customWidth="1"/>
    <col min="12807" max="12807" width="10.125" style="194" customWidth="1"/>
    <col min="12808" max="12808" width="10.25" style="194" customWidth="1"/>
    <col min="12809" max="12809" width="15.375" style="194" customWidth="1"/>
    <col min="12810" max="13056" width="8.75" style="194"/>
    <col min="13057" max="13057" width="5.75" style="194" customWidth="1"/>
    <col min="13058" max="13058" width="26.75" style="194" customWidth="1"/>
    <col min="13059" max="13059" width="5.75" style="194" customWidth="1"/>
    <col min="13060" max="13060" width="7" style="194" customWidth="1"/>
    <col min="13061" max="13061" width="7.25" style="194" customWidth="1"/>
    <col min="13062" max="13062" width="7.5" style="194" customWidth="1"/>
    <col min="13063" max="13063" width="10.125" style="194" customWidth="1"/>
    <col min="13064" max="13064" width="10.25" style="194" customWidth="1"/>
    <col min="13065" max="13065" width="15.375" style="194" customWidth="1"/>
    <col min="13066" max="13312" width="8.75" style="194"/>
    <col min="13313" max="13313" width="5.75" style="194" customWidth="1"/>
    <col min="13314" max="13314" width="26.75" style="194" customWidth="1"/>
    <col min="13315" max="13315" width="5.75" style="194" customWidth="1"/>
    <col min="13316" max="13316" width="7" style="194" customWidth="1"/>
    <col min="13317" max="13317" width="7.25" style="194" customWidth="1"/>
    <col min="13318" max="13318" width="7.5" style="194" customWidth="1"/>
    <col min="13319" max="13319" width="10.125" style="194" customWidth="1"/>
    <col min="13320" max="13320" width="10.25" style="194" customWidth="1"/>
    <col min="13321" max="13321" width="15.375" style="194" customWidth="1"/>
    <col min="13322" max="13568" width="8.75" style="194"/>
    <col min="13569" max="13569" width="5.75" style="194" customWidth="1"/>
    <col min="13570" max="13570" width="26.75" style="194" customWidth="1"/>
    <col min="13571" max="13571" width="5.75" style="194" customWidth="1"/>
    <col min="13572" max="13572" width="7" style="194" customWidth="1"/>
    <col min="13573" max="13573" width="7.25" style="194" customWidth="1"/>
    <col min="13574" max="13574" width="7.5" style="194" customWidth="1"/>
    <col min="13575" max="13575" width="10.125" style="194" customWidth="1"/>
    <col min="13576" max="13576" width="10.25" style="194" customWidth="1"/>
    <col min="13577" max="13577" width="15.375" style="194" customWidth="1"/>
    <col min="13578" max="13824" width="8.75" style="194"/>
    <col min="13825" max="13825" width="5.75" style="194" customWidth="1"/>
    <col min="13826" max="13826" width="26.75" style="194" customWidth="1"/>
    <col min="13827" max="13827" width="5.75" style="194" customWidth="1"/>
    <col min="13828" max="13828" width="7" style="194" customWidth="1"/>
    <col min="13829" max="13829" width="7.25" style="194" customWidth="1"/>
    <col min="13830" max="13830" width="7.5" style="194" customWidth="1"/>
    <col min="13831" max="13831" width="10.125" style="194" customWidth="1"/>
    <col min="13832" max="13832" width="10.25" style="194" customWidth="1"/>
    <col min="13833" max="13833" width="15.375" style="194" customWidth="1"/>
    <col min="13834" max="14080" width="8.75" style="194"/>
    <col min="14081" max="14081" width="5.75" style="194" customWidth="1"/>
    <col min="14082" max="14082" width="26.75" style="194" customWidth="1"/>
    <col min="14083" max="14083" width="5.75" style="194" customWidth="1"/>
    <col min="14084" max="14084" width="7" style="194" customWidth="1"/>
    <col min="14085" max="14085" width="7.25" style="194" customWidth="1"/>
    <col min="14086" max="14086" width="7.5" style="194" customWidth="1"/>
    <col min="14087" max="14087" width="10.125" style="194" customWidth="1"/>
    <col min="14088" max="14088" width="10.25" style="194" customWidth="1"/>
    <col min="14089" max="14089" width="15.375" style="194" customWidth="1"/>
    <col min="14090" max="14336" width="8.75" style="194"/>
    <col min="14337" max="14337" width="5.75" style="194" customWidth="1"/>
    <col min="14338" max="14338" width="26.75" style="194" customWidth="1"/>
    <col min="14339" max="14339" width="5.75" style="194" customWidth="1"/>
    <col min="14340" max="14340" width="7" style="194" customWidth="1"/>
    <col min="14341" max="14341" width="7.25" style="194" customWidth="1"/>
    <col min="14342" max="14342" width="7.5" style="194" customWidth="1"/>
    <col min="14343" max="14343" width="10.125" style="194" customWidth="1"/>
    <col min="14344" max="14344" width="10.25" style="194" customWidth="1"/>
    <col min="14345" max="14345" width="15.375" style="194" customWidth="1"/>
    <col min="14346" max="14592" width="8.75" style="194"/>
    <col min="14593" max="14593" width="5.75" style="194" customWidth="1"/>
    <col min="14594" max="14594" width="26.75" style="194" customWidth="1"/>
    <col min="14595" max="14595" width="5.75" style="194" customWidth="1"/>
    <col min="14596" max="14596" width="7" style="194" customWidth="1"/>
    <col min="14597" max="14597" width="7.25" style="194" customWidth="1"/>
    <col min="14598" max="14598" width="7.5" style="194" customWidth="1"/>
    <col min="14599" max="14599" width="10.125" style="194" customWidth="1"/>
    <col min="14600" max="14600" width="10.25" style="194" customWidth="1"/>
    <col min="14601" max="14601" width="15.375" style="194" customWidth="1"/>
    <col min="14602" max="14848" width="8.75" style="194"/>
    <col min="14849" max="14849" width="5.75" style="194" customWidth="1"/>
    <col min="14850" max="14850" width="26.75" style="194" customWidth="1"/>
    <col min="14851" max="14851" width="5.75" style="194" customWidth="1"/>
    <col min="14852" max="14852" width="7" style="194" customWidth="1"/>
    <col min="14853" max="14853" width="7.25" style="194" customWidth="1"/>
    <col min="14854" max="14854" width="7.5" style="194" customWidth="1"/>
    <col min="14855" max="14855" width="10.125" style="194" customWidth="1"/>
    <col min="14856" max="14856" width="10.25" style="194" customWidth="1"/>
    <col min="14857" max="14857" width="15.375" style="194" customWidth="1"/>
    <col min="14858" max="15104" width="8.75" style="194"/>
    <col min="15105" max="15105" width="5.75" style="194" customWidth="1"/>
    <col min="15106" max="15106" width="26.75" style="194" customWidth="1"/>
    <col min="15107" max="15107" width="5.75" style="194" customWidth="1"/>
    <col min="15108" max="15108" width="7" style="194" customWidth="1"/>
    <col min="15109" max="15109" width="7.25" style="194" customWidth="1"/>
    <col min="15110" max="15110" width="7.5" style="194" customWidth="1"/>
    <col min="15111" max="15111" width="10.125" style="194" customWidth="1"/>
    <col min="15112" max="15112" width="10.25" style="194" customWidth="1"/>
    <col min="15113" max="15113" width="15.375" style="194" customWidth="1"/>
    <col min="15114" max="15360" width="8.75" style="194"/>
    <col min="15361" max="15361" width="5.75" style="194" customWidth="1"/>
    <col min="15362" max="15362" width="26.75" style="194" customWidth="1"/>
    <col min="15363" max="15363" width="5.75" style="194" customWidth="1"/>
    <col min="15364" max="15364" width="7" style="194" customWidth="1"/>
    <col min="15365" max="15365" width="7.25" style="194" customWidth="1"/>
    <col min="15366" max="15366" width="7.5" style="194" customWidth="1"/>
    <col min="15367" max="15367" width="10.125" style="194" customWidth="1"/>
    <col min="15368" max="15368" width="10.25" style="194" customWidth="1"/>
    <col min="15369" max="15369" width="15.375" style="194" customWidth="1"/>
    <col min="15370" max="15616" width="8.75" style="194"/>
    <col min="15617" max="15617" width="5.75" style="194" customWidth="1"/>
    <col min="15618" max="15618" width="26.75" style="194" customWidth="1"/>
    <col min="15619" max="15619" width="5.75" style="194" customWidth="1"/>
    <col min="15620" max="15620" width="7" style="194" customWidth="1"/>
    <col min="15621" max="15621" width="7.25" style="194" customWidth="1"/>
    <col min="15622" max="15622" width="7.5" style="194" customWidth="1"/>
    <col min="15623" max="15623" width="10.125" style="194" customWidth="1"/>
    <col min="15624" max="15624" width="10.25" style="194" customWidth="1"/>
    <col min="15625" max="15625" width="15.375" style="194" customWidth="1"/>
    <col min="15626" max="15872" width="8.75" style="194"/>
    <col min="15873" max="15873" width="5.75" style="194" customWidth="1"/>
    <col min="15874" max="15874" width="26.75" style="194" customWidth="1"/>
    <col min="15875" max="15875" width="5.75" style="194" customWidth="1"/>
    <col min="15876" max="15876" width="7" style="194" customWidth="1"/>
    <col min="15877" max="15877" width="7.25" style="194" customWidth="1"/>
    <col min="15878" max="15878" width="7.5" style="194" customWidth="1"/>
    <col min="15879" max="15879" width="10.125" style="194" customWidth="1"/>
    <col min="15880" max="15880" width="10.25" style="194" customWidth="1"/>
    <col min="15881" max="15881" width="15.375" style="194" customWidth="1"/>
    <col min="15882" max="16128" width="8.75" style="194"/>
    <col min="16129" max="16129" width="5.75" style="194" customWidth="1"/>
    <col min="16130" max="16130" width="26.75" style="194" customWidth="1"/>
    <col min="16131" max="16131" width="5.75" style="194" customWidth="1"/>
    <col min="16132" max="16132" width="7" style="194" customWidth="1"/>
    <col min="16133" max="16133" width="7.25" style="194" customWidth="1"/>
    <col min="16134" max="16134" width="7.5" style="194" customWidth="1"/>
    <col min="16135" max="16135" width="10.125" style="194" customWidth="1"/>
    <col min="16136" max="16136" width="10.25" style="194" customWidth="1"/>
    <col min="16137" max="16137" width="15.375" style="194" customWidth="1"/>
    <col min="16138" max="16384" width="8.75" style="194"/>
  </cols>
  <sheetData>
    <row r="1" ht="25.9" customHeight="1" spans="1:8">
      <c r="A1" s="199" t="s">
        <v>156</v>
      </c>
      <c r="B1" s="199"/>
      <c r="C1" s="199"/>
      <c r="D1" s="199"/>
      <c r="E1" s="199"/>
      <c r="F1" s="199"/>
      <c r="G1" s="199"/>
      <c r="H1" s="199"/>
    </row>
    <row r="2" ht="15" spans="1:8">
      <c r="A2" s="200"/>
      <c r="B2" s="200"/>
      <c r="C2" s="200"/>
      <c r="D2" s="201"/>
      <c r="E2" s="202"/>
      <c r="F2" s="203"/>
      <c r="G2" s="204" t="s">
        <v>157</v>
      </c>
      <c r="H2" s="204"/>
    </row>
    <row r="3" ht="22.15" customHeight="1" spans="1:8">
      <c r="A3" s="205" t="s">
        <v>34</v>
      </c>
      <c r="B3" s="206" t="s">
        <v>158</v>
      </c>
      <c r="C3" s="206" t="s">
        <v>35</v>
      </c>
      <c r="D3" s="207" t="s">
        <v>159</v>
      </c>
      <c r="E3" s="208" t="s">
        <v>160</v>
      </c>
      <c r="F3" s="208"/>
      <c r="G3" s="208" t="s">
        <v>161</v>
      </c>
      <c r="H3" s="209"/>
    </row>
    <row r="4" ht="22.15" customHeight="1" spans="1:8">
      <c r="A4" s="210"/>
      <c r="B4" s="211"/>
      <c r="C4" s="211"/>
      <c r="D4" s="212"/>
      <c r="E4" s="213" t="s">
        <v>162</v>
      </c>
      <c r="F4" s="213" t="s">
        <v>163</v>
      </c>
      <c r="G4" s="212" t="s">
        <v>162</v>
      </c>
      <c r="H4" s="214" t="s">
        <v>163</v>
      </c>
    </row>
    <row r="5" ht="22.15" customHeight="1" spans="1:9">
      <c r="A5" s="215" t="s">
        <v>164</v>
      </c>
      <c r="B5" s="216"/>
      <c r="C5" s="211"/>
      <c r="D5" s="212"/>
      <c r="E5" s="213"/>
      <c r="F5" s="213"/>
      <c r="G5" s="213">
        <f>G6+G9+G15</f>
        <v>275345.7</v>
      </c>
      <c r="H5" s="217">
        <f>H6+H9+H15</f>
        <v>20460.86</v>
      </c>
      <c r="I5" s="234">
        <f>G5+H5</f>
        <v>295807</v>
      </c>
    </row>
    <row r="6" customFormat="1" ht="21" customHeight="1" spans="1:15">
      <c r="A6" s="245" t="s">
        <v>9</v>
      </c>
      <c r="B6" s="246" t="s">
        <v>165</v>
      </c>
      <c r="C6" s="211"/>
      <c r="D6" s="212"/>
      <c r="E6" s="213"/>
      <c r="F6" s="213"/>
      <c r="G6" s="213">
        <f>G7+G8</f>
        <v>86316.22</v>
      </c>
      <c r="H6" s="217">
        <f>H7</f>
        <v>8010.86</v>
      </c>
      <c r="I6" s="234"/>
      <c r="J6" s="198"/>
      <c r="K6" s="198"/>
      <c r="L6" s="198"/>
      <c r="M6" s="198"/>
      <c r="N6" s="198"/>
      <c r="O6" s="198"/>
    </row>
    <row r="7" s="192" customFormat="1" ht="24" spans="1:15">
      <c r="A7" s="232"/>
      <c r="B7" s="247" t="s">
        <v>166</v>
      </c>
      <c r="C7" s="225" t="s">
        <v>70</v>
      </c>
      <c r="D7" s="226">
        <v>1</v>
      </c>
      <c r="E7" s="227">
        <f>72826*1.1</f>
        <v>80108.6</v>
      </c>
      <c r="F7" s="227">
        <f>E7*0.1</f>
        <v>8010.86</v>
      </c>
      <c r="G7" s="227">
        <f>D7*E7</f>
        <v>80108.6</v>
      </c>
      <c r="H7" s="228">
        <f>D7*F7</f>
        <v>8010.86</v>
      </c>
      <c r="I7" s="235"/>
      <c r="J7" s="235"/>
      <c r="K7" s="235"/>
      <c r="L7" s="235"/>
      <c r="M7" s="235"/>
      <c r="N7" s="235"/>
      <c r="O7" s="235"/>
    </row>
    <row r="8" s="192" customFormat="1" ht="21" customHeight="1" spans="1:15">
      <c r="A8" s="232"/>
      <c r="B8" s="224" t="s">
        <v>167</v>
      </c>
      <c r="C8" s="225"/>
      <c r="D8" s="220"/>
      <c r="E8" s="220"/>
      <c r="F8" s="220"/>
      <c r="G8" s="221">
        <f>SUM(G7:G7)*7.749%</f>
        <v>6207.62</v>
      </c>
      <c r="H8" s="231"/>
      <c r="I8" s="235"/>
      <c r="J8" s="235"/>
      <c r="K8" s="235"/>
      <c r="L8" s="235"/>
      <c r="M8" s="235"/>
      <c r="N8" s="235"/>
      <c r="O8" s="235"/>
    </row>
    <row r="9" s="192" customFormat="1" ht="21" customHeight="1" spans="1:15">
      <c r="A9" s="210" t="s">
        <v>10</v>
      </c>
      <c r="B9" s="218" t="s">
        <v>168</v>
      </c>
      <c r="C9" s="219"/>
      <c r="D9" s="220">
        <v>10</v>
      </c>
      <c r="E9" s="221"/>
      <c r="F9" s="221"/>
      <c r="G9" s="213">
        <f>SUM(G10:G14)</f>
        <v>133000</v>
      </c>
      <c r="H9" s="217">
        <f>SUM(H10:H14)</f>
        <v>12450</v>
      </c>
      <c r="I9" s="235"/>
      <c r="J9" s="235"/>
      <c r="K9" s="235"/>
      <c r="L9" s="235"/>
      <c r="M9" s="235"/>
      <c r="N9" s="235"/>
      <c r="O9" s="235"/>
    </row>
    <row r="10" s="192" customFormat="1" ht="36" spans="1:15">
      <c r="A10" s="232"/>
      <c r="B10" s="248" t="s">
        <v>169</v>
      </c>
      <c r="C10" s="225" t="s">
        <v>70</v>
      </c>
      <c r="D10" s="226">
        <f>D9</f>
        <v>10</v>
      </c>
      <c r="E10" s="227">
        <v>6050</v>
      </c>
      <c r="F10" s="227">
        <f>E10*0.1</f>
        <v>605</v>
      </c>
      <c r="G10" s="227">
        <f>D10*E10</f>
        <v>60500</v>
      </c>
      <c r="H10" s="228">
        <f>D10*F10</f>
        <v>6050</v>
      </c>
      <c r="I10" s="235"/>
      <c r="J10" s="235"/>
      <c r="K10" s="235"/>
      <c r="L10" s="235"/>
      <c r="M10" s="235"/>
      <c r="N10" s="235"/>
      <c r="O10" s="235"/>
    </row>
    <row r="11" s="192" customFormat="1" ht="20" customHeight="1" spans="1:15">
      <c r="A11" s="232"/>
      <c r="B11" s="248" t="s">
        <v>170</v>
      </c>
      <c r="C11" s="225" t="s">
        <v>70</v>
      </c>
      <c r="D11" s="226">
        <f>D9</f>
        <v>10</v>
      </c>
      <c r="E11" s="227">
        <v>400</v>
      </c>
      <c r="F11" s="227"/>
      <c r="G11" s="227">
        <f t="shared" ref="G11:G16" si="0">D11*E11</f>
        <v>4000</v>
      </c>
      <c r="H11" s="228">
        <f t="shared" ref="H11:H16" si="1">D11*F11</f>
        <v>0</v>
      </c>
      <c r="I11" s="235"/>
      <c r="J11" s="235"/>
      <c r="K11" s="235"/>
      <c r="L11" s="235"/>
      <c r="M11" s="235"/>
      <c r="N11" s="235"/>
      <c r="O11" s="235"/>
    </row>
    <row r="12" s="192" customFormat="1" ht="24" spans="1:15">
      <c r="A12" s="232"/>
      <c r="B12" s="249" t="s">
        <v>171</v>
      </c>
      <c r="C12" s="225" t="s">
        <v>70</v>
      </c>
      <c r="D12" s="226">
        <f>D9</f>
        <v>10</v>
      </c>
      <c r="E12" s="221">
        <v>5425</v>
      </c>
      <c r="F12" s="227">
        <f t="shared" ref="F12:F16" si="2">E12*0.1</f>
        <v>542.5</v>
      </c>
      <c r="G12" s="227">
        <f t="shared" si="0"/>
        <v>54250</v>
      </c>
      <c r="H12" s="228">
        <f t="shared" si="1"/>
        <v>5425</v>
      </c>
      <c r="I12" s="235"/>
      <c r="J12" s="235"/>
      <c r="K12" s="235"/>
      <c r="L12" s="235"/>
      <c r="M12" s="235"/>
      <c r="N12" s="235"/>
      <c r="O12" s="235"/>
    </row>
    <row r="13" s="192" customFormat="1" ht="48" spans="1:15">
      <c r="A13" s="210"/>
      <c r="B13" s="249" t="s">
        <v>172</v>
      </c>
      <c r="C13" s="225" t="s">
        <v>70</v>
      </c>
      <c r="D13" s="226">
        <f>D9</f>
        <v>10</v>
      </c>
      <c r="E13" s="221">
        <v>975</v>
      </c>
      <c r="F13" s="227">
        <f t="shared" si="2"/>
        <v>97.5</v>
      </c>
      <c r="G13" s="227">
        <f t="shared" si="0"/>
        <v>9750</v>
      </c>
      <c r="H13" s="228">
        <f t="shared" si="1"/>
        <v>975</v>
      </c>
      <c r="I13" s="235"/>
      <c r="J13" s="235"/>
      <c r="K13" s="235"/>
      <c r="L13" s="235"/>
      <c r="M13" s="235"/>
      <c r="N13" s="235"/>
      <c r="O13" s="235"/>
    </row>
    <row r="14" s="192" customFormat="1" ht="21" customHeight="1" spans="1:15">
      <c r="A14" s="232"/>
      <c r="B14" s="224" t="s">
        <v>173</v>
      </c>
      <c r="C14" s="225" t="s">
        <v>174</v>
      </c>
      <c r="D14" s="220">
        <f>D9</f>
        <v>10</v>
      </c>
      <c r="E14" s="220">
        <v>450</v>
      </c>
      <c r="F14" s="227"/>
      <c r="G14" s="227">
        <f t="shared" si="0"/>
        <v>4500</v>
      </c>
      <c r="H14" s="228">
        <f t="shared" si="1"/>
        <v>0</v>
      </c>
      <c r="I14" s="235"/>
      <c r="J14" s="235"/>
      <c r="K14" s="235"/>
      <c r="L14" s="235"/>
      <c r="M14" s="235"/>
      <c r="N14" s="235"/>
      <c r="O14" s="235"/>
    </row>
    <row r="15" s="192" customFormat="1" ht="21" customHeight="1" spans="1:15">
      <c r="A15" s="245" t="s">
        <v>11</v>
      </c>
      <c r="B15" s="246" t="s">
        <v>175</v>
      </c>
      <c r="C15" s="211"/>
      <c r="D15" s="212"/>
      <c r="E15" s="213"/>
      <c r="F15" s="213"/>
      <c r="G15" s="213">
        <f>G16+G17</f>
        <v>56029.48</v>
      </c>
      <c r="H15" s="217">
        <f>H16</f>
        <v>0</v>
      </c>
      <c r="I15" s="235"/>
      <c r="J15" s="235"/>
      <c r="K15" s="235"/>
      <c r="L15" s="235"/>
      <c r="M15" s="235"/>
      <c r="N15" s="235"/>
      <c r="O15" s="235"/>
    </row>
    <row r="16" s="192" customFormat="1" ht="21" customHeight="1" spans="1:15">
      <c r="A16" s="232"/>
      <c r="B16" s="250" t="s">
        <v>176</v>
      </c>
      <c r="C16" s="251" t="s">
        <v>62</v>
      </c>
      <c r="D16" s="251">
        <v>40</v>
      </c>
      <c r="E16" s="227">
        <v>1300</v>
      </c>
      <c r="F16" s="227"/>
      <c r="G16" s="227">
        <f t="shared" si="0"/>
        <v>52000</v>
      </c>
      <c r="H16" s="228">
        <f t="shared" si="1"/>
        <v>0</v>
      </c>
      <c r="I16" s="235"/>
      <c r="J16" s="235"/>
      <c r="K16" s="235"/>
      <c r="L16" s="235"/>
      <c r="M16" s="235"/>
      <c r="N16" s="235"/>
      <c r="O16" s="235"/>
    </row>
    <row r="17" s="192" customFormat="1" ht="21" customHeight="1" spans="1:15">
      <c r="A17" s="232"/>
      <c r="B17" s="224" t="s">
        <v>167</v>
      </c>
      <c r="C17" s="225"/>
      <c r="D17" s="220"/>
      <c r="E17" s="220"/>
      <c r="F17" s="220"/>
      <c r="G17" s="221">
        <f>SUM(G16)*7.749%</f>
        <v>4029.48</v>
      </c>
      <c r="H17" s="231"/>
      <c r="I17" s="235"/>
      <c r="J17" s="235"/>
      <c r="K17" s="235"/>
      <c r="L17" s="235"/>
      <c r="M17" s="235"/>
      <c r="N17" s="235"/>
      <c r="O17" s="235"/>
    </row>
    <row r="18" s="192" customFormat="1" ht="21" customHeight="1" spans="1:15">
      <c r="A18" s="210"/>
      <c r="B18" s="218"/>
      <c r="C18" s="219"/>
      <c r="D18" s="220"/>
      <c r="E18" s="221"/>
      <c r="F18" s="221"/>
      <c r="G18" s="213"/>
      <c r="H18" s="217"/>
      <c r="I18" s="235"/>
      <c r="J18" s="235"/>
      <c r="K18" s="235"/>
      <c r="L18" s="235"/>
      <c r="M18" s="235"/>
      <c r="N18" s="235"/>
      <c r="O18" s="235"/>
    </row>
    <row r="19" s="192" customFormat="1" ht="22.15" customHeight="1" spans="1:15">
      <c r="A19" s="252"/>
      <c r="B19" s="250"/>
      <c r="C19" s="251"/>
      <c r="D19" s="251"/>
      <c r="E19" s="227"/>
      <c r="F19" s="227"/>
      <c r="G19" s="227"/>
      <c r="H19" s="228"/>
      <c r="I19" s="235"/>
      <c r="J19" s="235"/>
      <c r="K19" s="235"/>
      <c r="L19" s="235"/>
      <c r="M19" s="235"/>
      <c r="N19" s="235"/>
      <c r="O19" s="235"/>
    </row>
    <row r="20" ht="22.15" customHeight="1" spans="1:8">
      <c r="A20" s="223"/>
      <c r="B20" s="224"/>
      <c r="C20" s="225"/>
      <c r="D20" s="220"/>
      <c r="E20" s="220"/>
      <c r="F20" s="220"/>
      <c r="G20" s="221"/>
      <c r="H20" s="231"/>
    </row>
    <row r="21" ht="22.15" customHeight="1" spans="1:8">
      <c r="A21" s="223"/>
      <c r="B21" s="236"/>
      <c r="C21" s="236"/>
      <c r="D21" s="226"/>
      <c r="E21" s="227"/>
      <c r="F21" s="227"/>
      <c r="G21" s="237"/>
      <c r="H21" s="238"/>
    </row>
    <row r="22" ht="22.15" customHeight="1" spans="1:8">
      <c r="A22" s="239"/>
      <c r="B22" s="240"/>
      <c r="C22" s="241"/>
      <c r="D22" s="242"/>
      <c r="E22" s="243"/>
      <c r="F22" s="243"/>
      <c r="G22" s="242"/>
      <c r="H22" s="244"/>
    </row>
    <row r="23" ht="22.15" customHeight="1"/>
    <row r="24" ht="22.15" customHeight="1"/>
    <row r="25" ht="22.15" customHeight="1"/>
    <row r="26" ht="22.15" customHeight="1"/>
    <row r="27" ht="22.15" customHeight="1"/>
    <row r="28" ht="22.15" customHeight="1"/>
    <row r="29" ht="22.15" customHeight="1"/>
    <row r="30" ht="22.15" customHeight="1"/>
    <row r="31" ht="22.15" customHeight="1"/>
    <row r="32" ht="22.15" customHeight="1"/>
    <row r="33" ht="22.15" customHeight="1"/>
    <row r="34" ht="22.15" customHeight="1"/>
    <row r="35" ht="22.15" customHeight="1"/>
    <row r="36" ht="22.15" customHeight="1"/>
    <row r="37" ht="22.15" customHeight="1"/>
    <row r="38" ht="22.15" customHeight="1"/>
    <row r="39" ht="22.15" customHeight="1"/>
    <row r="40" ht="22.15" customHeight="1"/>
    <row r="41" ht="22.15" customHeight="1"/>
    <row r="42" ht="22.15" customHeight="1"/>
    <row r="43" ht="22.15" customHeight="1"/>
    <row r="44" ht="22.15" customHeight="1"/>
    <row r="45" ht="22.15" customHeight="1"/>
  </sheetData>
  <mergeCells count="9">
    <mergeCell ref="A1:H1"/>
    <mergeCell ref="G2:H2"/>
    <mergeCell ref="E3:F3"/>
    <mergeCell ref="G3:H3"/>
    <mergeCell ref="A5:B5"/>
    <mergeCell ref="A3:A4"/>
    <mergeCell ref="B3:B4"/>
    <mergeCell ref="C3:C4"/>
    <mergeCell ref="D3:D4"/>
  </mergeCells>
  <printOptions horizontalCentered="1"/>
  <pageMargins left="0.708661417322835" right="0.708661417322835" top="0.748031496062992" bottom="0.748031496062992" header="0.31496062992126" footer="0.31496062992126"/>
  <pageSetup paperSize="9" firstPageNumber="25" orientation="portrait" useFirstPageNumber="1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0"/>
  <sheetViews>
    <sheetView view="pageBreakPreview" zoomScaleNormal="100" workbookViewId="0">
      <selection activeCell="B6" sqref="B6"/>
    </sheetView>
  </sheetViews>
  <sheetFormatPr defaultColWidth="9" defaultRowHeight="14.25"/>
  <cols>
    <col min="1" max="1" width="4.75" style="193" customWidth="1"/>
    <col min="2" max="2" width="24.25" style="194" customWidth="1"/>
    <col min="3" max="3" width="5.75" style="195" customWidth="1"/>
    <col min="4" max="4" width="7.25" style="196" customWidth="1"/>
    <col min="5" max="5" width="8.625" style="197" customWidth="1"/>
    <col min="6" max="6" width="8.375" style="197" customWidth="1"/>
    <col min="7" max="7" width="10.75" style="196" customWidth="1"/>
    <col min="8" max="8" width="10.375" style="196" customWidth="1"/>
    <col min="9" max="9" width="15.375" style="198" customWidth="1"/>
    <col min="10" max="10" width="11.625" style="198" customWidth="1"/>
    <col min="11" max="15" width="8.75" style="198"/>
    <col min="16" max="256" width="8.75" style="194"/>
    <col min="257" max="257" width="5.75" style="194" customWidth="1"/>
    <col min="258" max="258" width="26.75" style="194" customWidth="1"/>
    <col min="259" max="259" width="5.75" style="194" customWidth="1"/>
    <col min="260" max="260" width="7" style="194" customWidth="1"/>
    <col min="261" max="261" width="7.25" style="194" customWidth="1"/>
    <col min="262" max="262" width="7.5" style="194" customWidth="1"/>
    <col min="263" max="263" width="10.125" style="194" customWidth="1"/>
    <col min="264" max="264" width="10.25" style="194" customWidth="1"/>
    <col min="265" max="265" width="15.375" style="194" customWidth="1"/>
    <col min="266" max="512" width="8.75" style="194"/>
    <col min="513" max="513" width="5.75" style="194" customWidth="1"/>
    <col min="514" max="514" width="26.75" style="194" customWidth="1"/>
    <col min="515" max="515" width="5.75" style="194" customWidth="1"/>
    <col min="516" max="516" width="7" style="194" customWidth="1"/>
    <col min="517" max="517" width="7.25" style="194" customWidth="1"/>
    <col min="518" max="518" width="7.5" style="194" customWidth="1"/>
    <col min="519" max="519" width="10.125" style="194" customWidth="1"/>
    <col min="520" max="520" width="10.25" style="194" customWidth="1"/>
    <col min="521" max="521" width="15.375" style="194" customWidth="1"/>
    <col min="522" max="768" width="8.75" style="194"/>
    <col min="769" max="769" width="5.75" style="194" customWidth="1"/>
    <col min="770" max="770" width="26.75" style="194" customWidth="1"/>
    <col min="771" max="771" width="5.75" style="194" customWidth="1"/>
    <col min="772" max="772" width="7" style="194" customWidth="1"/>
    <col min="773" max="773" width="7.25" style="194" customWidth="1"/>
    <col min="774" max="774" width="7.5" style="194" customWidth="1"/>
    <col min="775" max="775" width="10.125" style="194" customWidth="1"/>
    <col min="776" max="776" width="10.25" style="194" customWidth="1"/>
    <col min="777" max="777" width="15.375" style="194" customWidth="1"/>
    <col min="778" max="1024" width="8.75" style="194"/>
    <col min="1025" max="1025" width="5.75" style="194" customWidth="1"/>
    <col min="1026" max="1026" width="26.75" style="194" customWidth="1"/>
    <col min="1027" max="1027" width="5.75" style="194" customWidth="1"/>
    <col min="1028" max="1028" width="7" style="194" customWidth="1"/>
    <col min="1029" max="1029" width="7.25" style="194" customWidth="1"/>
    <col min="1030" max="1030" width="7.5" style="194" customWidth="1"/>
    <col min="1031" max="1031" width="10.125" style="194" customWidth="1"/>
    <col min="1032" max="1032" width="10.25" style="194" customWidth="1"/>
    <col min="1033" max="1033" width="15.375" style="194" customWidth="1"/>
    <col min="1034" max="1280" width="8.75" style="194"/>
    <col min="1281" max="1281" width="5.75" style="194" customWidth="1"/>
    <col min="1282" max="1282" width="26.75" style="194" customWidth="1"/>
    <col min="1283" max="1283" width="5.75" style="194" customWidth="1"/>
    <col min="1284" max="1284" width="7" style="194" customWidth="1"/>
    <col min="1285" max="1285" width="7.25" style="194" customWidth="1"/>
    <col min="1286" max="1286" width="7.5" style="194" customWidth="1"/>
    <col min="1287" max="1287" width="10.125" style="194" customWidth="1"/>
    <col min="1288" max="1288" width="10.25" style="194" customWidth="1"/>
    <col min="1289" max="1289" width="15.375" style="194" customWidth="1"/>
    <col min="1290" max="1536" width="8.75" style="194"/>
    <col min="1537" max="1537" width="5.75" style="194" customWidth="1"/>
    <col min="1538" max="1538" width="26.75" style="194" customWidth="1"/>
    <col min="1539" max="1539" width="5.75" style="194" customWidth="1"/>
    <col min="1540" max="1540" width="7" style="194" customWidth="1"/>
    <col min="1541" max="1541" width="7.25" style="194" customWidth="1"/>
    <col min="1542" max="1542" width="7.5" style="194" customWidth="1"/>
    <col min="1543" max="1543" width="10.125" style="194" customWidth="1"/>
    <col min="1544" max="1544" width="10.25" style="194" customWidth="1"/>
    <col min="1545" max="1545" width="15.375" style="194" customWidth="1"/>
    <col min="1546" max="1792" width="8.75" style="194"/>
    <col min="1793" max="1793" width="5.75" style="194" customWidth="1"/>
    <col min="1794" max="1794" width="26.75" style="194" customWidth="1"/>
    <col min="1795" max="1795" width="5.75" style="194" customWidth="1"/>
    <col min="1796" max="1796" width="7" style="194" customWidth="1"/>
    <col min="1797" max="1797" width="7.25" style="194" customWidth="1"/>
    <col min="1798" max="1798" width="7.5" style="194" customWidth="1"/>
    <col min="1799" max="1799" width="10.125" style="194" customWidth="1"/>
    <col min="1800" max="1800" width="10.25" style="194" customWidth="1"/>
    <col min="1801" max="1801" width="15.375" style="194" customWidth="1"/>
    <col min="1802" max="2048" width="8.75" style="194"/>
    <col min="2049" max="2049" width="5.75" style="194" customWidth="1"/>
    <col min="2050" max="2050" width="26.75" style="194" customWidth="1"/>
    <col min="2051" max="2051" width="5.75" style="194" customWidth="1"/>
    <col min="2052" max="2052" width="7" style="194" customWidth="1"/>
    <col min="2053" max="2053" width="7.25" style="194" customWidth="1"/>
    <col min="2054" max="2054" width="7.5" style="194" customWidth="1"/>
    <col min="2055" max="2055" width="10.125" style="194" customWidth="1"/>
    <col min="2056" max="2056" width="10.25" style="194" customWidth="1"/>
    <col min="2057" max="2057" width="15.375" style="194" customWidth="1"/>
    <col min="2058" max="2304" width="8.75" style="194"/>
    <col min="2305" max="2305" width="5.75" style="194" customWidth="1"/>
    <col min="2306" max="2306" width="26.75" style="194" customWidth="1"/>
    <col min="2307" max="2307" width="5.75" style="194" customWidth="1"/>
    <col min="2308" max="2308" width="7" style="194" customWidth="1"/>
    <col min="2309" max="2309" width="7.25" style="194" customWidth="1"/>
    <col min="2310" max="2310" width="7.5" style="194" customWidth="1"/>
    <col min="2311" max="2311" width="10.125" style="194" customWidth="1"/>
    <col min="2312" max="2312" width="10.25" style="194" customWidth="1"/>
    <col min="2313" max="2313" width="15.375" style="194" customWidth="1"/>
    <col min="2314" max="2560" width="8.75" style="194"/>
    <col min="2561" max="2561" width="5.75" style="194" customWidth="1"/>
    <col min="2562" max="2562" width="26.75" style="194" customWidth="1"/>
    <col min="2563" max="2563" width="5.75" style="194" customWidth="1"/>
    <col min="2564" max="2564" width="7" style="194" customWidth="1"/>
    <col min="2565" max="2565" width="7.25" style="194" customWidth="1"/>
    <col min="2566" max="2566" width="7.5" style="194" customWidth="1"/>
    <col min="2567" max="2567" width="10.125" style="194" customWidth="1"/>
    <col min="2568" max="2568" width="10.25" style="194" customWidth="1"/>
    <col min="2569" max="2569" width="15.375" style="194" customWidth="1"/>
    <col min="2570" max="2816" width="8.75" style="194"/>
    <col min="2817" max="2817" width="5.75" style="194" customWidth="1"/>
    <col min="2818" max="2818" width="26.75" style="194" customWidth="1"/>
    <col min="2819" max="2819" width="5.75" style="194" customWidth="1"/>
    <col min="2820" max="2820" width="7" style="194" customWidth="1"/>
    <col min="2821" max="2821" width="7.25" style="194" customWidth="1"/>
    <col min="2822" max="2822" width="7.5" style="194" customWidth="1"/>
    <col min="2823" max="2823" width="10.125" style="194" customWidth="1"/>
    <col min="2824" max="2824" width="10.25" style="194" customWidth="1"/>
    <col min="2825" max="2825" width="15.375" style="194" customWidth="1"/>
    <col min="2826" max="3072" width="8.75" style="194"/>
    <col min="3073" max="3073" width="5.75" style="194" customWidth="1"/>
    <col min="3074" max="3074" width="26.75" style="194" customWidth="1"/>
    <col min="3075" max="3075" width="5.75" style="194" customWidth="1"/>
    <col min="3076" max="3076" width="7" style="194" customWidth="1"/>
    <col min="3077" max="3077" width="7.25" style="194" customWidth="1"/>
    <col min="3078" max="3078" width="7.5" style="194" customWidth="1"/>
    <col min="3079" max="3079" width="10.125" style="194" customWidth="1"/>
    <col min="3080" max="3080" width="10.25" style="194" customWidth="1"/>
    <col min="3081" max="3081" width="15.375" style="194" customWidth="1"/>
    <col min="3082" max="3328" width="8.75" style="194"/>
    <col min="3329" max="3329" width="5.75" style="194" customWidth="1"/>
    <col min="3330" max="3330" width="26.75" style="194" customWidth="1"/>
    <col min="3331" max="3331" width="5.75" style="194" customWidth="1"/>
    <col min="3332" max="3332" width="7" style="194" customWidth="1"/>
    <col min="3333" max="3333" width="7.25" style="194" customWidth="1"/>
    <col min="3334" max="3334" width="7.5" style="194" customWidth="1"/>
    <col min="3335" max="3335" width="10.125" style="194" customWidth="1"/>
    <col min="3336" max="3336" width="10.25" style="194" customWidth="1"/>
    <col min="3337" max="3337" width="15.375" style="194" customWidth="1"/>
    <col min="3338" max="3584" width="8.75" style="194"/>
    <col min="3585" max="3585" width="5.75" style="194" customWidth="1"/>
    <col min="3586" max="3586" width="26.75" style="194" customWidth="1"/>
    <col min="3587" max="3587" width="5.75" style="194" customWidth="1"/>
    <col min="3588" max="3588" width="7" style="194" customWidth="1"/>
    <col min="3589" max="3589" width="7.25" style="194" customWidth="1"/>
    <col min="3590" max="3590" width="7.5" style="194" customWidth="1"/>
    <col min="3591" max="3591" width="10.125" style="194" customWidth="1"/>
    <col min="3592" max="3592" width="10.25" style="194" customWidth="1"/>
    <col min="3593" max="3593" width="15.375" style="194" customWidth="1"/>
    <col min="3594" max="3840" width="8.75" style="194"/>
    <col min="3841" max="3841" width="5.75" style="194" customWidth="1"/>
    <col min="3842" max="3842" width="26.75" style="194" customWidth="1"/>
    <col min="3843" max="3843" width="5.75" style="194" customWidth="1"/>
    <col min="3844" max="3844" width="7" style="194" customWidth="1"/>
    <col min="3845" max="3845" width="7.25" style="194" customWidth="1"/>
    <col min="3846" max="3846" width="7.5" style="194" customWidth="1"/>
    <col min="3847" max="3847" width="10.125" style="194" customWidth="1"/>
    <col min="3848" max="3848" width="10.25" style="194" customWidth="1"/>
    <col min="3849" max="3849" width="15.375" style="194" customWidth="1"/>
    <col min="3850" max="4096" width="8.75" style="194"/>
    <col min="4097" max="4097" width="5.75" style="194" customWidth="1"/>
    <col min="4098" max="4098" width="26.75" style="194" customWidth="1"/>
    <col min="4099" max="4099" width="5.75" style="194" customWidth="1"/>
    <col min="4100" max="4100" width="7" style="194" customWidth="1"/>
    <col min="4101" max="4101" width="7.25" style="194" customWidth="1"/>
    <col min="4102" max="4102" width="7.5" style="194" customWidth="1"/>
    <col min="4103" max="4103" width="10.125" style="194" customWidth="1"/>
    <col min="4104" max="4104" width="10.25" style="194" customWidth="1"/>
    <col min="4105" max="4105" width="15.375" style="194" customWidth="1"/>
    <col min="4106" max="4352" width="8.75" style="194"/>
    <col min="4353" max="4353" width="5.75" style="194" customWidth="1"/>
    <col min="4354" max="4354" width="26.75" style="194" customWidth="1"/>
    <col min="4355" max="4355" width="5.75" style="194" customWidth="1"/>
    <col min="4356" max="4356" width="7" style="194" customWidth="1"/>
    <col min="4357" max="4357" width="7.25" style="194" customWidth="1"/>
    <col min="4358" max="4358" width="7.5" style="194" customWidth="1"/>
    <col min="4359" max="4359" width="10.125" style="194" customWidth="1"/>
    <col min="4360" max="4360" width="10.25" style="194" customWidth="1"/>
    <col min="4361" max="4361" width="15.375" style="194" customWidth="1"/>
    <col min="4362" max="4608" width="8.75" style="194"/>
    <col min="4609" max="4609" width="5.75" style="194" customWidth="1"/>
    <col min="4610" max="4610" width="26.75" style="194" customWidth="1"/>
    <col min="4611" max="4611" width="5.75" style="194" customWidth="1"/>
    <col min="4612" max="4612" width="7" style="194" customWidth="1"/>
    <col min="4613" max="4613" width="7.25" style="194" customWidth="1"/>
    <col min="4614" max="4614" width="7.5" style="194" customWidth="1"/>
    <col min="4615" max="4615" width="10.125" style="194" customWidth="1"/>
    <col min="4616" max="4616" width="10.25" style="194" customWidth="1"/>
    <col min="4617" max="4617" width="15.375" style="194" customWidth="1"/>
    <col min="4618" max="4864" width="8.75" style="194"/>
    <col min="4865" max="4865" width="5.75" style="194" customWidth="1"/>
    <col min="4866" max="4866" width="26.75" style="194" customWidth="1"/>
    <col min="4867" max="4867" width="5.75" style="194" customWidth="1"/>
    <col min="4868" max="4868" width="7" style="194" customWidth="1"/>
    <col min="4869" max="4869" width="7.25" style="194" customWidth="1"/>
    <col min="4870" max="4870" width="7.5" style="194" customWidth="1"/>
    <col min="4871" max="4871" width="10.125" style="194" customWidth="1"/>
    <col min="4872" max="4872" width="10.25" style="194" customWidth="1"/>
    <col min="4873" max="4873" width="15.375" style="194" customWidth="1"/>
    <col min="4874" max="5120" width="8.75" style="194"/>
    <col min="5121" max="5121" width="5.75" style="194" customWidth="1"/>
    <col min="5122" max="5122" width="26.75" style="194" customWidth="1"/>
    <col min="5123" max="5123" width="5.75" style="194" customWidth="1"/>
    <col min="5124" max="5124" width="7" style="194" customWidth="1"/>
    <col min="5125" max="5125" width="7.25" style="194" customWidth="1"/>
    <col min="5126" max="5126" width="7.5" style="194" customWidth="1"/>
    <col min="5127" max="5127" width="10.125" style="194" customWidth="1"/>
    <col min="5128" max="5128" width="10.25" style="194" customWidth="1"/>
    <col min="5129" max="5129" width="15.375" style="194" customWidth="1"/>
    <col min="5130" max="5376" width="8.75" style="194"/>
    <col min="5377" max="5377" width="5.75" style="194" customWidth="1"/>
    <col min="5378" max="5378" width="26.75" style="194" customWidth="1"/>
    <col min="5379" max="5379" width="5.75" style="194" customWidth="1"/>
    <col min="5380" max="5380" width="7" style="194" customWidth="1"/>
    <col min="5381" max="5381" width="7.25" style="194" customWidth="1"/>
    <col min="5382" max="5382" width="7.5" style="194" customWidth="1"/>
    <col min="5383" max="5383" width="10.125" style="194" customWidth="1"/>
    <col min="5384" max="5384" width="10.25" style="194" customWidth="1"/>
    <col min="5385" max="5385" width="15.375" style="194" customWidth="1"/>
    <col min="5386" max="5632" width="8.75" style="194"/>
    <col min="5633" max="5633" width="5.75" style="194" customWidth="1"/>
    <col min="5634" max="5634" width="26.75" style="194" customWidth="1"/>
    <col min="5635" max="5635" width="5.75" style="194" customWidth="1"/>
    <col min="5636" max="5636" width="7" style="194" customWidth="1"/>
    <col min="5637" max="5637" width="7.25" style="194" customWidth="1"/>
    <col min="5638" max="5638" width="7.5" style="194" customWidth="1"/>
    <col min="5639" max="5639" width="10.125" style="194" customWidth="1"/>
    <col min="5640" max="5640" width="10.25" style="194" customWidth="1"/>
    <col min="5641" max="5641" width="15.375" style="194" customWidth="1"/>
    <col min="5642" max="5888" width="8.75" style="194"/>
    <col min="5889" max="5889" width="5.75" style="194" customWidth="1"/>
    <col min="5890" max="5890" width="26.75" style="194" customWidth="1"/>
    <col min="5891" max="5891" width="5.75" style="194" customWidth="1"/>
    <col min="5892" max="5892" width="7" style="194" customWidth="1"/>
    <col min="5893" max="5893" width="7.25" style="194" customWidth="1"/>
    <col min="5894" max="5894" width="7.5" style="194" customWidth="1"/>
    <col min="5895" max="5895" width="10.125" style="194" customWidth="1"/>
    <col min="5896" max="5896" width="10.25" style="194" customWidth="1"/>
    <col min="5897" max="5897" width="15.375" style="194" customWidth="1"/>
    <col min="5898" max="6144" width="8.75" style="194"/>
    <col min="6145" max="6145" width="5.75" style="194" customWidth="1"/>
    <col min="6146" max="6146" width="26.75" style="194" customWidth="1"/>
    <col min="6147" max="6147" width="5.75" style="194" customWidth="1"/>
    <col min="6148" max="6148" width="7" style="194" customWidth="1"/>
    <col min="6149" max="6149" width="7.25" style="194" customWidth="1"/>
    <col min="6150" max="6150" width="7.5" style="194" customWidth="1"/>
    <col min="6151" max="6151" width="10.125" style="194" customWidth="1"/>
    <col min="6152" max="6152" width="10.25" style="194" customWidth="1"/>
    <col min="6153" max="6153" width="15.375" style="194" customWidth="1"/>
    <col min="6154" max="6400" width="8.75" style="194"/>
    <col min="6401" max="6401" width="5.75" style="194" customWidth="1"/>
    <col min="6402" max="6402" width="26.75" style="194" customWidth="1"/>
    <col min="6403" max="6403" width="5.75" style="194" customWidth="1"/>
    <col min="6404" max="6404" width="7" style="194" customWidth="1"/>
    <col min="6405" max="6405" width="7.25" style="194" customWidth="1"/>
    <col min="6406" max="6406" width="7.5" style="194" customWidth="1"/>
    <col min="6407" max="6407" width="10.125" style="194" customWidth="1"/>
    <col min="6408" max="6408" width="10.25" style="194" customWidth="1"/>
    <col min="6409" max="6409" width="15.375" style="194" customWidth="1"/>
    <col min="6410" max="6656" width="8.75" style="194"/>
    <col min="6657" max="6657" width="5.75" style="194" customWidth="1"/>
    <col min="6658" max="6658" width="26.75" style="194" customWidth="1"/>
    <col min="6659" max="6659" width="5.75" style="194" customWidth="1"/>
    <col min="6660" max="6660" width="7" style="194" customWidth="1"/>
    <col min="6661" max="6661" width="7.25" style="194" customWidth="1"/>
    <col min="6662" max="6662" width="7.5" style="194" customWidth="1"/>
    <col min="6663" max="6663" width="10.125" style="194" customWidth="1"/>
    <col min="6664" max="6664" width="10.25" style="194" customWidth="1"/>
    <col min="6665" max="6665" width="15.375" style="194" customWidth="1"/>
    <col min="6666" max="6912" width="8.75" style="194"/>
    <col min="6913" max="6913" width="5.75" style="194" customWidth="1"/>
    <col min="6914" max="6914" width="26.75" style="194" customWidth="1"/>
    <col min="6915" max="6915" width="5.75" style="194" customWidth="1"/>
    <col min="6916" max="6916" width="7" style="194" customWidth="1"/>
    <col min="6917" max="6917" width="7.25" style="194" customWidth="1"/>
    <col min="6918" max="6918" width="7.5" style="194" customWidth="1"/>
    <col min="6919" max="6919" width="10.125" style="194" customWidth="1"/>
    <col min="6920" max="6920" width="10.25" style="194" customWidth="1"/>
    <col min="6921" max="6921" width="15.375" style="194" customWidth="1"/>
    <col min="6922" max="7168" width="8.75" style="194"/>
    <col min="7169" max="7169" width="5.75" style="194" customWidth="1"/>
    <col min="7170" max="7170" width="26.75" style="194" customWidth="1"/>
    <col min="7171" max="7171" width="5.75" style="194" customWidth="1"/>
    <col min="7172" max="7172" width="7" style="194" customWidth="1"/>
    <col min="7173" max="7173" width="7.25" style="194" customWidth="1"/>
    <col min="7174" max="7174" width="7.5" style="194" customWidth="1"/>
    <col min="7175" max="7175" width="10.125" style="194" customWidth="1"/>
    <col min="7176" max="7176" width="10.25" style="194" customWidth="1"/>
    <col min="7177" max="7177" width="15.375" style="194" customWidth="1"/>
    <col min="7178" max="7424" width="8.75" style="194"/>
    <col min="7425" max="7425" width="5.75" style="194" customWidth="1"/>
    <col min="7426" max="7426" width="26.75" style="194" customWidth="1"/>
    <col min="7427" max="7427" width="5.75" style="194" customWidth="1"/>
    <col min="7428" max="7428" width="7" style="194" customWidth="1"/>
    <col min="7429" max="7429" width="7.25" style="194" customWidth="1"/>
    <col min="7430" max="7430" width="7.5" style="194" customWidth="1"/>
    <col min="7431" max="7431" width="10.125" style="194" customWidth="1"/>
    <col min="7432" max="7432" width="10.25" style="194" customWidth="1"/>
    <col min="7433" max="7433" width="15.375" style="194" customWidth="1"/>
    <col min="7434" max="7680" width="8.75" style="194"/>
    <col min="7681" max="7681" width="5.75" style="194" customWidth="1"/>
    <col min="7682" max="7682" width="26.75" style="194" customWidth="1"/>
    <col min="7683" max="7683" width="5.75" style="194" customWidth="1"/>
    <col min="7684" max="7684" width="7" style="194" customWidth="1"/>
    <col min="7685" max="7685" width="7.25" style="194" customWidth="1"/>
    <col min="7686" max="7686" width="7.5" style="194" customWidth="1"/>
    <col min="7687" max="7687" width="10.125" style="194" customWidth="1"/>
    <col min="7688" max="7688" width="10.25" style="194" customWidth="1"/>
    <col min="7689" max="7689" width="15.375" style="194" customWidth="1"/>
    <col min="7690" max="7936" width="8.75" style="194"/>
    <col min="7937" max="7937" width="5.75" style="194" customWidth="1"/>
    <col min="7938" max="7938" width="26.75" style="194" customWidth="1"/>
    <col min="7939" max="7939" width="5.75" style="194" customWidth="1"/>
    <col min="7940" max="7940" width="7" style="194" customWidth="1"/>
    <col min="7941" max="7941" width="7.25" style="194" customWidth="1"/>
    <col min="7942" max="7942" width="7.5" style="194" customWidth="1"/>
    <col min="7943" max="7943" width="10.125" style="194" customWidth="1"/>
    <col min="7944" max="7944" width="10.25" style="194" customWidth="1"/>
    <col min="7945" max="7945" width="15.375" style="194" customWidth="1"/>
    <col min="7946" max="8192" width="8.75" style="194"/>
    <col min="8193" max="8193" width="5.75" style="194" customWidth="1"/>
    <col min="8194" max="8194" width="26.75" style="194" customWidth="1"/>
    <col min="8195" max="8195" width="5.75" style="194" customWidth="1"/>
    <col min="8196" max="8196" width="7" style="194" customWidth="1"/>
    <col min="8197" max="8197" width="7.25" style="194" customWidth="1"/>
    <col min="8198" max="8198" width="7.5" style="194" customWidth="1"/>
    <col min="8199" max="8199" width="10.125" style="194" customWidth="1"/>
    <col min="8200" max="8200" width="10.25" style="194" customWidth="1"/>
    <col min="8201" max="8201" width="15.375" style="194" customWidth="1"/>
    <col min="8202" max="8448" width="8.75" style="194"/>
    <col min="8449" max="8449" width="5.75" style="194" customWidth="1"/>
    <col min="8450" max="8450" width="26.75" style="194" customWidth="1"/>
    <col min="8451" max="8451" width="5.75" style="194" customWidth="1"/>
    <col min="8452" max="8452" width="7" style="194" customWidth="1"/>
    <col min="8453" max="8453" width="7.25" style="194" customWidth="1"/>
    <col min="8454" max="8454" width="7.5" style="194" customWidth="1"/>
    <col min="8455" max="8455" width="10.125" style="194" customWidth="1"/>
    <col min="8456" max="8456" width="10.25" style="194" customWidth="1"/>
    <col min="8457" max="8457" width="15.375" style="194" customWidth="1"/>
    <col min="8458" max="8704" width="8.75" style="194"/>
    <col min="8705" max="8705" width="5.75" style="194" customWidth="1"/>
    <col min="8706" max="8706" width="26.75" style="194" customWidth="1"/>
    <col min="8707" max="8707" width="5.75" style="194" customWidth="1"/>
    <col min="8708" max="8708" width="7" style="194" customWidth="1"/>
    <col min="8709" max="8709" width="7.25" style="194" customWidth="1"/>
    <col min="8710" max="8710" width="7.5" style="194" customWidth="1"/>
    <col min="8711" max="8711" width="10.125" style="194" customWidth="1"/>
    <col min="8712" max="8712" width="10.25" style="194" customWidth="1"/>
    <col min="8713" max="8713" width="15.375" style="194" customWidth="1"/>
    <col min="8714" max="8960" width="8.75" style="194"/>
    <col min="8961" max="8961" width="5.75" style="194" customWidth="1"/>
    <col min="8962" max="8962" width="26.75" style="194" customWidth="1"/>
    <col min="8963" max="8963" width="5.75" style="194" customWidth="1"/>
    <col min="8964" max="8964" width="7" style="194" customWidth="1"/>
    <col min="8965" max="8965" width="7.25" style="194" customWidth="1"/>
    <col min="8966" max="8966" width="7.5" style="194" customWidth="1"/>
    <col min="8967" max="8967" width="10.125" style="194" customWidth="1"/>
    <col min="8968" max="8968" width="10.25" style="194" customWidth="1"/>
    <col min="8969" max="8969" width="15.375" style="194" customWidth="1"/>
    <col min="8970" max="9216" width="8.75" style="194"/>
    <col min="9217" max="9217" width="5.75" style="194" customWidth="1"/>
    <col min="9218" max="9218" width="26.75" style="194" customWidth="1"/>
    <col min="9219" max="9219" width="5.75" style="194" customWidth="1"/>
    <col min="9220" max="9220" width="7" style="194" customWidth="1"/>
    <col min="9221" max="9221" width="7.25" style="194" customWidth="1"/>
    <col min="9222" max="9222" width="7.5" style="194" customWidth="1"/>
    <col min="9223" max="9223" width="10.125" style="194" customWidth="1"/>
    <col min="9224" max="9224" width="10.25" style="194" customWidth="1"/>
    <col min="9225" max="9225" width="15.375" style="194" customWidth="1"/>
    <col min="9226" max="9472" width="8.75" style="194"/>
    <col min="9473" max="9473" width="5.75" style="194" customWidth="1"/>
    <col min="9474" max="9474" width="26.75" style="194" customWidth="1"/>
    <col min="9475" max="9475" width="5.75" style="194" customWidth="1"/>
    <col min="9476" max="9476" width="7" style="194" customWidth="1"/>
    <col min="9477" max="9477" width="7.25" style="194" customWidth="1"/>
    <col min="9478" max="9478" width="7.5" style="194" customWidth="1"/>
    <col min="9479" max="9479" width="10.125" style="194" customWidth="1"/>
    <col min="9480" max="9480" width="10.25" style="194" customWidth="1"/>
    <col min="9481" max="9481" width="15.375" style="194" customWidth="1"/>
    <col min="9482" max="9728" width="8.75" style="194"/>
    <col min="9729" max="9729" width="5.75" style="194" customWidth="1"/>
    <col min="9730" max="9730" width="26.75" style="194" customWidth="1"/>
    <col min="9731" max="9731" width="5.75" style="194" customWidth="1"/>
    <col min="9732" max="9732" width="7" style="194" customWidth="1"/>
    <col min="9733" max="9733" width="7.25" style="194" customWidth="1"/>
    <col min="9734" max="9734" width="7.5" style="194" customWidth="1"/>
    <col min="9735" max="9735" width="10.125" style="194" customWidth="1"/>
    <col min="9736" max="9736" width="10.25" style="194" customWidth="1"/>
    <col min="9737" max="9737" width="15.375" style="194" customWidth="1"/>
    <col min="9738" max="9984" width="8.75" style="194"/>
    <col min="9985" max="9985" width="5.75" style="194" customWidth="1"/>
    <col min="9986" max="9986" width="26.75" style="194" customWidth="1"/>
    <col min="9987" max="9987" width="5.75" style="194" customWidth="1"/>
    <col min="9988" max="9988" width="7" style="194" customWidth="1"/>
    <col min="9989" max="9989" width="7.25" style="194" customWidth="1"/>
    <col min="9990" max="9990" width="7.5" style="194" customWidth="1"/>
    <col min="9991" max="9991" width="10.125" style="194" customWidth="1"/>
    <col min="9992" max="9992" width="10.25" style="194" customWidth="1"/>
    <col min="9993" max="9993" width="15.375" style="194" customWidth="1"/>
    <col min="9994" max="10240" width="8.75" style="194"/>
    <col min="10241" max="10241" width="5.75" style="194" customWidth="1"/>
    <col min="10242" max="10242" width="26.75" style="194" customWidth="1"/>
    <col min="10243" max="10243" width="5.75" style="194" customWidth="1"/>
    <col min="10244" max="10244" width="7" style="194" customWidth="1"/>
    <col min="10245" max="10245" width="7.25" style="194" customWidth="1"/>
    <col min="10246" max="10246" width="7.5" style="194" customWidth="1"/>
    <col min="10247" max="10247" width="10.125" style="194" customWidth="1"/>
    <col min="10248" max="10248" width="10.25" style="194" customWidth="1"/>
    <col min="10249" max="10249" width="15.375" style="194" customWidth="1"/>
    <col min="10250" max="10496" width="8.75" style="194"/>
    <col min="10497" max="10497" width="5.75" style="194" customWidth="1"/>
    <col min="10498" max="10498" width="26.75" style="194" customWidth="1"/>
    <col min="10499" max="10499" width="5.75" style="194" customWidth="1"/>
    <col min="10500" max="10500" width="7" style="194" customWidth="1"/>
    <col min="10501" max="10501" width="7.25" style="194" customWidth="1"/>
    <col min="10502" max="10502" width="7.5" style="194" customWidth="1"/>
    <col min="10503" max="10503" width="10.125" style="194" customWidth="1"/>
    <col min="10504" max="10504" width="10.25" style="194" customWidth="1"/>
    <col min="10505" max="10505" width="15.375" style="194" customWidth="1"/>
    <col min="10506" max="10752" width="8.75" style="194"/>
    <col min="10753" max="10753" width="5.75" style="194" customWidth="1"/>
    <col min="10754" max="10754" width="26.75" style="194" customWidth="1"/>
    <col min="10755" max="10755" width="5.75" style="194" customWidth="1"/>
    <col min="10756" max="10756" width="7" style="194" customWidth="1"/>
    <col min="10757" max="10757" width="7.25" style="194" customWidth="1"/>
    <col min="10758" max="10758" width="7.5" style="194" customWidth="1"/>
    <col min="10759" max="10759" width="10.125" style="194" customWidth="1"/>
    <col min="10760" max="10760" width="10.25" style="194" customWidth="1"/>
    <col min="10761" max="10761" width="15.375" style="194" customWidth="1"/>
    <col min="10762" max="11008" width="8.75" style="194"/>
    <col min="11009" max="11009" width="5.75" style="194" customWidth="1"/>
    <col min="11010" max="11010" width="26.75" style="194" customWidth="1"/>
    <col min="11011" max="11011" width="5.75" style="194" customWidth="1"/>
    <col min="11012" max="11012" width="7" style="194" customWidth="1"/>
    <col min="11013" max="11013" width="7.25" style="194" customWidth="1"/>
    <col min="11014" max="11014" width="7.5" style="194" customWidth="1"/>
    <col min="11015" max="11015" width="10.125" style="194" customWidth="1"/>
    <col min="11016" max="11016" width="10.25" style="194" customWidth="1"/>
    <col min="11017" max="11017" width="15.375" style="194" customWidth="1"/>
    <col min="11018" max="11264" width="8.75" style="194"/>
    <col min="11265" max="11265" width="5.75" style="194" customWidth="1"/>
    <col min="11266" max="11266" width="26.75" style="194" customWidth="1"/>
    <col min="11267" max="11267" width="5.75" style="194" customWidth="1"/>
    <col min="11268" max="11268" width="7" style="194" customWidth="1"/>
    <col min="11269" max="11269" width="7.25" style="194" customWidth="1"/>
    <col min="11270" max="11270" width="7.5" style="194" customWidth="1"/>
    <col min="11271" max="11271" width="10.125" style="194" customWidth="1"/>
    <col min="11272" max="11272" width="10.25" style="194" customWidth="1"/>
    <col min="11273" max="11273" width="15.375" style="194" customWidth="1"/>
    <col min="11274" max="11520" width="8.75" style="194"/>
    <col min="11521" max="11521" width="5.75" style="194" customWidth="1"/>
    <col min="11522" max="11522" width="26.75" style="194" customWidth="1"/>
    <col min="11523" max="11523" width="5.75" style="194" customWidth="1"/>
    <col min="11524" max="11524" width="7" style="194" customWidth="1"/>
    <col min="11525" max="11525" width="7.25" style="194" customWidth="1"/>
    <col min="11526" max="11526" width="7.5" style="194" customWidth="1"/>
    <col min="11527" max="11527" width="10.125" style="194" customWidth="1"/>
    <col min="11528" max="11528" width="10.25" style="194" customWidth="1"/>
    <col min="11529" max="11529" width="15.375" style="194" customWidth="1"/>
    <col min="11530" max="11776" width="8.75" style="194"/>
    <col min="11777" max="11777" width="5.75" style="194" customWidth="1"/>
    <col min="11778" max="11778" width="26.75" style="194" customWidth="1"/>
    <col min="11779" max="11779" width="5.75" style="194" customWidth="1"/>
    <col min="11780" max="11780" width="7" style="194" customWidth="1"/>
    <col min="11781" max="11781" width="7.25" style="194" customWidth="1"/>
    <col min="11782" max="11782" width="7.5" style="194" customWidth="1"/>
    <col min="11783" max="11783" width="10.125" style="194" customWidth="1"/>
    <col min="11784" max="11784" width="10.25" style="194" customWidth="1"/>
    <col min="11785" max="11785" width="15.375" style="194" customWidth="1"/>
    <col min="11786" max="12032" width="8.75" style="194"/>
    <col min="12033" max="12033" width="5.75" style="194" customWidth="1"/>
    <col min="12034" max="12034" width="26.75" style="194" customWidth="1"/>
    <col min="12035" max="12035" width="5.75" style="194" customWidth="1"/>
    <col min="12036" max="12036" width="7" style="194" customWidth="1"/>
    <col min="12037" max="12037" width="7.25" style="194" customWidth="1"/>
    <col min="12038" max="12038" width="7.5" style="194" customWidth="1"/>
    <col min="12039" max="12039" width="10.125" style="194" customWidth="1"/>
    <col min="12040" max="12040" width="10.25" style="194" customWidth="1"/>
    <col min="12041" max="12041" width="15.375" style="194" customWidth="1"/>
    <col min="12042" max="12288" width="8.75" style="194"/>
    <col min="12289" max="12289" width="5.75" style="194" customWidth="1"/>
    <col min="12290" max="12290" width="26.75" style="194" customWidth="1"/>
    <col min="12291" max="12291" width="5.75" style="194" customWidth="1"/>
    <col min="12292" max="12292" width="7" style="194" customWidth="1"/>
    <col min="12293" max="12293" width="7.25" style="194" customWidth="1"/>
    <col min="12294" max="12294" width="7.5" style="194" customWidth="1"/>
    <col min="12295" max="12295" width="10.125" style="194" customWidth="1"/>
    <col min="12296" max="12296" width="10.25" style="194" customWidth="1"/>
    <col min="12297" max="12297" width="15.375" style="194" customWidth="1"/>
    <col min="12298" max="12544" width="8.75" style="194"/>
    <col min="12545" max="12545" width="5.75" style="194" customWidth="1"/>
    <col min="12546" max="12546" width="26.75" style="194" customWidth="1"/>
    <col min="12547" max="12547" width="5.75" style="194" customWidth="1"/>
    <col min="12548" max="12548" width="7" style="194" customWidth="1"/>
    <col min="12549" max="12549" width="7.25" style="194" customWidth="1"/>
    <col min="12550" max="12550" width="7.5" style="194" customWidth="1"/>
    <col min="12551" max="12551" width="10.125" style="194" customWidth="1"/>
    <col min="12552" max="12552" width="10.25" style="194" customWidth="1"/>
    <col min="12553" max="12553" width="15.375" style="194" customWidth="1"/>
    <col min="12554" max="12800" width="8.75" style="194"/>
    <col min="12801" max="12801" width="5.75" style="194" customWidth="1"/>
    <col min="12802" max="12802" width="26.75" style="194" customWidth="1"/>
    <col min="12803" max="12803" width="5.75" style="194" customWidth="1"/>
    <col min="12804" max="12804" width="7" style="194" customWidth="1"/>
    <col min="12805" max="12805" width="7.25" style="194" customWidth="1"/>
    <col min="12806" max="12806" width="7.5" style="194" customWidth="1"/>
    <col min="12807" max="12807" width="10.125" style="194" customWidth="1"/>
    <col min="12808" max="12808" width="10.25" style="194" customWidth="1"/>
    <col min="12809" max="12809" width="15.375" style="194" customWidth="1"/>
    <col min="12810" max="13056" width="8.75" style="194"/>
    <col min="13057" max="13057" width="5.75" style="194" customWidth="1"/>
    <col min="13058" max="13058" width="26.75" style="194" customWidth="1"/>
    <col min="13059" max="13059" width="5.75" style="194" customWidth="1"/>
    <col min="13060" max="13060" width="7" style="194" customWidth="1"/>
    <col min="13061" max="13061" width="7.25" style="194" customWidth="1"/>
    <col min="13062" max="13062" width="7.5" style="194" customWidth="1"/>
    <col min="13063" max="13063" width="10.125" style="194" customWidth="1"/>
    <col min="13064" max="13064" width="10.25" style="194" customWidth="1"/>
    <col min="13065" max="13065" width="15.375" style="194" customWidth="1"/>
    <col min="13066" max="13312" width="8.75" style="194"/>
    <col min="13313" max="13313" width="5.75" style="194" customWidth="1"/>
    <col min="13314" max="13314" width="26.75" style="194" customWidth="1"/>
    <col min="13315" max="13315" width="5.75" style="194" customWidth="1"/>
    <col min="13316" max="13316" width="7" style="194" customWidth="1"/>
    <col min="13317" max="13317" width="7.25" style="194" customWidth="1"/>
    <col min="13318" max="13318" width="7.5" style="194" customWidth="1"/>
    <col min="13319" max="13319" width="10.125" style="194" customWidth="1"/>
    <col min="13320" max="13320" width="10.25" style="194" customWidth="1"/>
    <col min="13321" max="13321" width="15.375" style="194" customWidth="1"/>
    <col min="13322" max="13568" width="8.75" style="194"/>
    <col min="13569" max="13569" width="5.75" style="194" customWidth="1"/>
    <col min="13570" max="13570" width="26.75" style="194" customWidth="1"/>
    <col min="13571" max="13571" width="5.75" style="194" customWidth="1"/>
    <col min="13572" max="13572" width="7" style="194" customWidth="1"/>
    <col min="13573" max="13573" width="7.25" style="194" customWidth="1"/>
    <col min="13574" max="13574" width="7.5" style="194" customWidth="1"/>
    <col min="13575" max="13575" width="10.125" style="194" customWidth="1"/>
    <col min="13576" max="13576" width="10.25" style="194" customWidth="1"/>
    <col min="13577" max="13577" width="15.375" style="194" customWidth="1"/>
    <col min="13578" max="13824" width="8.75" style="194"/>
    <col min="13825" max="13825" width="5.75" style="194" customWidth="1"/>
    <col min="13826" max="13826" width="26.75" style="194" customWidth="1"/>
    <col min="13827" max="13827" width="5.75" style="194" customWidth="1"/>
    <col min="13828" max="13828" width="7" style="194" customWidth="1"/>
    <col min="13829" max="13829" width="7.25" style="194" customWidth="1"/>
    <col min="13830" max="13830" width="7.5" style="194" customWidth="1"/>
    <col min="13831" max="13831" width="10.125" style="194" customWidth="1"/>
    <col min="13832" max="13832" width="10.25" style="194" customWidth="1"/>
    <col min="13833" max="13833" width="15.375" style="194" customWidth="1"/>
    <col min="13834" max="14080" width="8.75" style="194"/>
    <col min="14081" max="14081" width="5.75" style="194" customWidth="1"/>
    <col min="14082" max="14082" width="26.75" style="194" customWidth="1"/>
    <col min="14083" max="14083" width="5.75" style="194" customWidth="1"/>
    <col min="14084" max="14084" width="7" style="194" customWidth="1"/>
    <col min="14085" max="14085" width="7.25" style="194" customWidth="1"/>
    <col min="14086" max="14086" width="7.5" style="194" customWidth="1"/>
    <col min="14087" max="14087" width="10.125" style="194" customWidth="1"/>
    <col min="14088" max="14088" width="10.25" style="194" customWidth="1"/>
    <col min="14089" max="14089" width="15.375" style="194" customWidth="1"/>
    <col min="14090" max="14336" width="8.75" style="194"/>
    <col min="14337" max="14337" width="5.75" style="194" customWidth="1"/>
    <col min="14338" max="14338" width="26.75" style="194" customWidth="1"/>
    <col min="14339" max="14339" width="5.75" style="194" customWidth="1"/>
    <col min="14340" max="14340" width="7" style="194" customWidth="1"/>
    <col min="14341" max="14341" width="7.25" style="194" customWidth="1"/>
    <col min="14342" max="14342" width="7.5" style="194" customWidth="1"/>
    <col min="14343" max="14343" width="10.125" style="194" customWidth="1"/>
    <col min="14344" max="14344" width="10.25" style="194" customWidth="1"/>
    <col min="14345" max="14345" width="15.375" style="194" customWidth="1"/>
    <col min="14346" max="14592" width="8.75" style="194"/>
    <col min="14593" max="14593" width="5.75" style="194" customWidth="1"/>
    <col min="14594" max="14594" width="26.75" style="194" customWidth="1"/>
    <col min="14595" max="14595" width="5.75" style="194" customWidth="1"/>
    <col min="14596" max="14596" width="7" style="194" customWidth="1"/>
    <col min="14597" max="14597" width="7.25" style="194" customWidth="1"/>
    <col min="14598" max="14598" width="7.5" style="194" customWidth="1"/>
    <col min="14599" max="14599" width="10.125" style="194" customWidth="1"/>
    <col min="14600" max="14600" width="10.25" style="194" customWidth="1"/>
    <col min="14601" max="14601" width="15.375" style="194" customWidth="1"/>
    <col min="14602" max="14848" width="8.75" style="194"/>
    <col min="14849" max="14849" width="5.75" style="194" customWidth="1"/>
    <col min="14850" max="14850" width="26.75" style="194" customWidth="1"/>
    <col min="14851" max="14851" width="5.75" style="194" customWidth="1"/>
    <col min="14852" max="14852" width="7" style="194" customWidth="1"/>
    <col min="14853" max="14853" width="7.25" style="194" customWidth="1"/>
    <col min="14854" max="14854" width="7.5" style="194" customWidth="1"/>
    <col min="14855" max="14855" width="10.125" style="194" customWidth="1"/>
    <col min="14856" max="14856" width="10.25" style="194" customWidth="1"/>
    <col min="14857" max="14857" width="15.375" style="194" customWidth="1"/>
    <col min="14858" max="15104" width="8.75" style="194"/>
    <col min="15105" max="15105" width="5.75" style="194" customWidth="1"/>
    <col min="15106" max="15106" width="26.75" style="194" customWidth="1"/>
    <col min="15107" max="15107" width="5.75" style="194" customWidth="1"/>
    <col min="15108" max="15108" width="7" style="194" customWidth="1"/>
    <col min="15109" max="15109" width="7.25" style="194" customWidth="1"/>
    <col min="15110" max="15110" width="7.5" style="194" customWidth="1"/>
    <col min="15111" max="15111" width="10.125" style="194" customWidth="1"/>
    <col min="15112" max="15112" width="10.25" style="194" customWidth="1"/>
    <col min="15113" max="15113" width="15.375" style="194" customWidth="1"/>
    <col min="15114" max="15360" width="8.75" style="194"/>
    <col min="15361" max="15361" width="5.75" style="194" customWidth="1"/>
    <col min="15362" max="15362" width="26.75" style="194" customWidth="1"/>
    <col min="15363" max="15363" width="5.75" style="194" customWidth="1"/>
    <col min="15364" max="15364" width="7" style="194" customWidth="1"/>
    <col min="15365" max="15365" width="7.25" style="194" customWidth="1"/>
    <col min="15366" max="15366" width="7.5" style="194" customWidth="1"/>
    <col min="15367" max="15367" width="10.125" style="194" customWidth="1"/>
    <col min="15368" max="15368" width="10.25" style="194" customWidth="1"/>
    <col min="15369" max="15369" width="15.375" style="194" customWidth="1"/>
    <col min="15370" max="15616" width="8.75" style="194"/>
    <col min="15617" max="15617" width="5.75" style="194" customWidth="1"/>
    <col min="15618" max="15618" width="26.75" style="194" customWidth="1"/>
    <col min="15619" max="15619" width="5.75" style="194" customWidth="1"/>
    <col min="15620" max="15620" width="7" style="194" customWidth="1"/>
    <col min="15621" max="15621" width="7.25" style="194" customWidth="1"/>
    <col min="15622" max="15622" width="7.5" style="194" customWidth="1"/>
    <col min="15623" max="15623" width="10.125" style="194" customWidth="1"/>
    <col min="15624" max="15624" width="10.25" style="194" customWidth="1"/>
    <col min="15625" max="15625" width="15.375" style="194" customWidth="1"/>
    <col min="15626" max="15872" width="8.75" style="194"/>
    <col min="15873" max="15873" width="5.75" style="194" customWidth="1"/>
    <col min="15874" max="15874" width="26.75" style="194" customWidth="1"/>
    <col min="15875" max="15875" width="5.75" style="194" customWidth="1"/>
    <col min="15876" max="15876" width="7" style="194" customWidth="1"/>
    <col min="15877" max="15877" width="7.25" style="194" customWidth="1"/>
    <col min="15878" max="15878" width="7.5" style="194" customWidth="1"/>
    <col min="15879" max="15879" width="10.125" style="194" customWidth="1"/>
    <col min="15880" max="15880" width="10.25" style="194" customWidth="1"/>
    <col min="15881" max="15881" width="15.375" style="194" customWidth="1"/>
    <col min="15882" max="16128" width="8.75" style="194"/>
    <col min="16129" max="16129" width="5.75" style="194" customWidth="1"/>
    <col min="16130" max="16130" width="26.75" style="194" customWidth="1"/>
    <col min="16131" max="16131" width="5.75" style="194" customWidth="1"/>
    <col min="16132" max="16132" width="7" style="194" customWidth="1"/>
    <col min="16133" max="16133" width="7.25" style="194" customWidth="1"/>
    <col min="16134" max="16134" width="7.5" style="194" customWidth="1"/>
    <col min="16135" max="16135" width="10.125" style="194" customWidth="1"/>
    <col min="16136" max="16136" width="10.25" style="194" customWidth="1"/>
    <col min="16137" max="16137" width="15.375" style="194" customWidth="1"/>
    <col min="16138" max="16384" width="8.75" style="194"/>
  </cols>
  <sheetData>
    <row r="1" ht="25.9" customHeight="1" spans="1:8">
      <c r="A1" s="199" t="s">
        <v>177</v>
      </c>
      <c r="B1" s="199"/>
      <c r="C1" s="199"/>
      <c r="D1" s="199"/>
      <c r="E1" s="199"/>
      <c r="F1" s="199"/>
      <c r="G1" s="199"/>
      <c r="H1" s="199"/>
    </row>
    <row r="2" ht="15" spans="1:8">
      <c r="A2" s="200"/>
      <c r="B2" s="200"/>
      <c r="C2" s="200"/>
      <c r="D2" s="201"/>
      <c r="E2" s="202"/>
      <c r="F2" s="203"/>
      <c r="G2" s="204" t="s">
        <v>157</v>
      </c>
      <c r="H2" s="204"/>
    </row>
    <row r="3" ht="22.15" customHeight="1" spans="1:8">
      <c r="A3" s="205" t="s">
        <v>34</v>
      </c>
      <c r="B3" s="206" t="s">
        <v>158</v>
      </c>
      <c r="C3" s="206" t="s">
        <v>35</v>
      </c>
      <c r="D3" s="207" t="s">
        <v>159</v>
      </c>
      <c r="E3" s="208" t="s">
        <v>160</v>
      </c>
      <c r="F3" s="208"/>
      <c r="G3" s="208" t="s">
        <v>161</v>
      </c>
      <c r="H3" s="209"/>
    </row>
    <row r="4" ht="22.15" customHeight="1" spans="1:8">
      <c r="A4" s="210"/>
      <c r="B4" s="211"/>
      <c r="C4" s="211"/>
      <c r="D4" s="212"/>
      <c r="E4" s="213" t="s">
        <v>162</v>
      </c>
      <c r="F4" s="213" t="s">
        <v>163</v>
      </c>
      <c r="G4" s="212" t="s">
        <v>162</v>
      </c>
      <c r="H4" s="214" t="s">
        <v>163</v>
      </c>
    </row>
    <row r="5" ht="22.15" customHeight="1" spans="1:9">
      <c r="A5" s="215" t="s">
        <v>178</v>
      </c>
      <c r="B5" s="216"/>
      <c r="C5" s="211"/>
      <c r="D5" s="212"/>
      <c r="E5" s="213"/>
      <c r="F5" s="213"/>
      <c r="G5" s="213">
        <f>G6+G16</f>
        <v>22395.59</v>
      </c>
      <c r="H5" s="217">
        <f>H6+H16</f>
        <v>1824.45</v>
      </c>
      <c r="I5" s="234">
        <f>G5+H5</f>
        <v>24220</v>
      </c>
    </row>
    <row r="6" customFormat="1" spans="1:15">
      <c r="A6" s="210" t="s">
        <v>9</v>
      </c>
      <c r="B6" s="218" t="str">
        <f>建筑工程概算!B5</f>
        <v>姚伏镇维修改造工程</v>
      </c>
      <c r="C6" s="219"/>
      <c r="D6" s="220"/>
      <c r="E6" s="221"/>
      <c r="F6" s="221"/>
      <c r="G6" s="213">
        <f>G7</f>
        <v>10884.61</v>
      </c>
      <c r="H6" s="217">
        <f>H7</f>
        <v>886.71</v>
      </c>
      <c r="I6" s="234"/>
      <c r="J6" s="198"/>
      <c r="K6" s="198"/>
      <c r="L6" s="198"/>
      <c r="M6" s="198"/>
      <c r="N6" s="198"/>
      <c r="O6" s="198"/>
    </row>
    <row r="7" customFormat="1" ht="22.15" customHeight="1" spans="1:15">
      <c r="A7" s="210" t="s">
        <v>179</v>
      </c>
      <c r="B7" s="222" t="s">
        <v>180</v>
      </c>
      <c r="C7" s="211" t="s">
        <v>57</v>
      </c>
      <c r="D7" s="212">
        <f>建筑工程概算!D20</f>
        <v>6</v>
      </c>
      <c r="E7" s="213"/>
      <c r="F7" s="213"/>
      <c r="G7" s="213">
        <f>SUM(G8:G15)</f>
        <v>10884.61</v>
      </c>
      <c r="H7" s="213">
        <f>SUM(H8:H15)</f>
        <v>886.71</v>
      </c>
      <c r="I7" s="234">
        <f>D7+D17+D27+D39+D48+D62+D74+D84+D94</f>
        <v>48</v>
      </c>
      <c r="J7" s="198"/>
      <c r="K7" s="198"/>
      <c r="L7" s="198"/>
      <c r="M7" s="198"/>
      <c r="N7" s="198"/>
      <c r="O7" s="198"/>
    </row>
    <row r="8" customFormat="1" ht="22.15" customHeight="1" spans="1:15">
      <c r="A8" s="223"/>
      <c r="B8" s="224" t="s">
        <v>181</v>
      </c>
      <c r="C8" s="225" t="s">
        <v>60</v>
      </c>
      <c r="D8" s="226">
        <f>D7</f>
        <v>6</v>
      </c>
      <c r="E8" s="227">
        <v>843.04</v>
      </c>
      <c r="F8" s="227">
        <f t="shared" ref="F8:F13" si="0">E8*0.1</f>
        <v>84.3</v>
      </c>
      <c r="G8" s="227">
        <f t="shared" ref="G8:G13" si="1">D8*E8</f>
        <v>5058.24</v>
      </c>
      <c r="H8" s="228">
        <f t="shared" ref="H8:H13" si="2">D8*F8</f>
        <v>505.8</v>
      </c>
      <c r="I8" s="234"/>
      <c r="J8" s="198"/>
      <c r="K8" s="198"/>
      <c r="L8" s="198"/>
      <c r="M8" s="198"/>
      <c r="N8" s="198"/>
      <c r="O8" s="198"/>
    </row>
    <row r="9" customFormat="1" ht="22.15" customHeight="1" spans="1:15">
      <c r="A9" s="223"/>
      <c r="B9" s="224" t="s">
        <v>182</v>
      </c>
      <c r="C9" s="225" t="s">
        <v>60</v>
      </c>
      <c r="D9" s="226">
        <v>1</v>
      </c>
      <c r="E9" s="227">
        <v>1281.5</v>
      </c>
      <c r="F9" s="227">
        <f t="shared" si="0"/>
        <v>128.15</v>
      </c>
      <c r="G9" s="227">
        <f t="shared" si="1"/>
        <v>1281.5</v>
      </c>
      <c r="H9" s="228">
        <f t="shared" si="2"/>
        <v>128.15</v>
      </c>
      <c r="I9" s="234"/>
      <c r="J9" s="198"/>
      <c r="K9" s="198"/>
      <c r="L9" s="198"/>
      <c r="M9" s="198"/>
      <c r="N9" s="198"/>
      <c r="O9" s="198"/>
    </row>
    <row r="10" customFormat="1" ht="22.15" customHeight="1" spans="1:15">
      <c r="A10" s="223"/>
      <c r="B10" s="224" t="s">
        <v>183</v>
      </c>
      <c r="C10" s="225" t="s">
        <v>60</v>
      </c>
      <c r="D10" s="226">
        <v>1</v>
      </c>
      <c r="E10" s="227">
        <v>1722.81</v>
      </c>
      <c r="F10" s="227">
        <f t="shared" si="0"/>
        <v>172.28</v>
      </c>
      <c r="G10" s="227">
        <f t="shared" si="1"/>
        <v>1722.81</v>
      </c>
      <c r="H10" s="228">
        <f t="shared" si="2"/>
        <v>172.28</v>
      </c>
      <c r="I10" s="234"/>
      <c r="J10" s="198"/>
      <c r="K10" s="198"/>
      <c r="L10" s="198"/>
      <c r="M10" s="198"/>
      <c r="N10" s="198"/>
      <c r="O10" s="198"/>
    </row>
    <row r="11" customFormat="1" ht="22.15" customHeight="1" spans="1:15">
      <c r="A11" s="223"/>
      <c r="B11" s="229" t="s">
        <v>184</v>
      </c>
      <c r="C11" s="225" t="s">
        <v>185</v>
      </c>
      <c r="D11" s="226">
        <f>D8</f>
        <v>6</v>
      </c>
      <c r="E11" s="227">
        <f>44.65*2</f>
        <v>89.3</v>
      </c>
      <c r="F11" s="227">
        <f t="shared" si="0"/>
        <v>8.93</v>
      </c>
      <c r="G11" s="227">
        <f t="shared" si="1"/>
        <v>535.8</v>
      </c>
      <c r="H11" s="228">
        <f t="shared" si="2"/>
        <v>53.58</v>
      </c>
      <c r="I11" s="234"/>
      <c r="J11" s="198"/>
      <c r="K11" s="198"/>
      <c r="L11" s="198"/>
      <c r="M11" s="198"/>
      <c r="N11" s="198"/>
      <c r="O11" s="198"/>
    </row>
    <row r="12" customFormat="1" ht="22.15" customHeight="1" spans="1:15">
      <c r="A12" s="223"/>
      <c r="B12" s="229" t="s">
        <v>186</v>
      </c>
      <c r="C12" s="225" t="s">
        <v>185</v>
      </c>
      <c r="D12" s="226">
        <f>D9</f>
        <v>1</v>
      </c>
      <c r="E12" s="227">
        <f>58.85*2</f>
        <v>117.7</v>
      </c>
      <c r="F12" s="227">
        <f t="shared" si="0"/>
        <v>11.77</v>
      </c>
      <c r="G12" s="227">
        <f t="shared" si="1"/>
        <v>117.7</v>
      </c>
      <c r="H12" s="228">
        <f t="shared" si="2"/>
        <v>11.77</v>
      </c>
      <c r="I12" s="234"/>
      <c r="J12" s="198"/>
      <c r="K12" s="198"/>
      <c r="L12" s="198"/>
      <c r="M12" s="198"/>
      <c r="N12" s="198"/>
      <c r="O12" s="198"/>
    </row>
    <row r="13" customFormat="1" ht="22.15" customHeight="1" spans="1:15">
      <c r="A13" s="223"/>
      <c r="B13" s="229" t="s">
        <v>187</v>
      </c>
      <c r="C13" s="225" t="s">
        <v>185</v>
      </c>
      <c r="D13" s="226">
        <f>D10</f>
        <v>1</v>
      </c>
      <c r="E13" s="227">
        <f>75.66*2</f>
        <v>151.32</v>
      </c>
      <c r="F13" s="227">
        <f t="shared" si="0"/>
        <v>15.13</v>
      </c>
      <c r="G13" s="227">
        <f t="shared" si="1"/>
        <v>151.32</v>
      </c>
      <c r="H13" s="228">
        <f t="shared" si="2"/>
        <v>15.13</v>
      </c>
      <c r="I13" s="234"/>
      <c r="J13" s="198"/>
      <c r="K13" s="198"/>
      <c r="L13" s="198"/>
      <c r="M13" s="198"/>
      <c r="N13" s="198"/>
      <c r="O13" s="198"/>
    </row>
    <row r="14" customFormat="1" ht="22.15" customHeight="1" spans="1:15">
      <c r="A14" s="223"/>
      <c r="B14" s="229" t="s">
        <v>188</v>
      </c>
      <c r="C14" s="225"/>
      <c r="D14" s="230">
        <v>0.15</v>
      </c>
      <c r="E14" s="227">
        <f>SUM(G8:G13)</f>
        <v>8867.37</v>
      </c>
      <c r="F14" s="227"/>
      <c r="G14" s="227">
        <f>E14*D14</f>
        <v>1330.11</v>
      </c>
      <c r="H14" s="228"/>
      <c r="I14" s="234"/>
      <c r="J14" s="198"/>
      <c r="K14" s="198"/>
      <c r="L14" s="198"/>
      <c r="M14" s="198"/>
      <c r="N14" s="198"/>
      <c r="O14" s="198"/>
    </row>
    <row r="15" customFormat="1" ht="22.15" customHeight="1" spans="1:15">
      <c r="A15" s="223"/>
      <c r="B15" s="224" t="s">
        <v>167</v>
      </c>
      <c r="C15" s="225"/>
      <c r="D15" s="220"/>
      <c r="E15" s="220"/>
      <c r="F15" s="220"/>
      <c r="G15" s="221">
        <f>SUM(G8:G13)*7.749%</f>
        <v>687.13</v>
      </c>
      <c r="H15" s="231"/>
      <c r="I15" s="234"/>
      <c r="J15" s="198"/>
      <c r="K15" s="198"/>
      <c r="L15" s="198"/>
      <c r="M15" s="198"/>
      <c r="N15" s="198"/>
      <c r="O15" s="198"/>
    </row>
    <row r="16" s="192" customFormat="1" ht="22.15" customHeight="1" spans="1:15">
      <c r="A16" s="210" t="s">
        <v>10</v>
      </c>
      <c r="B16" s="219" t="str">
        <f>建筑工程概算!B34</f>
        <v>通伏乡维修改造工程</v>
      </c>
      <c r="C16" s="211"/>
      <c r="D16" s="212"/>
      <c r="E16" s="221"/>
      <c r="F16" s="221"/>
      <c r="G16" s="213">
        <f>G17</f>
        <v>11510.98</v>
      </c>
      <c r="H16" s="217">
        <f>H17</f>
        <v>937.74</v>
      </c>
      <c r="I16" s="235"/>
      <c r="J16" s="235"/>
      <c r="K16" s="235"/>
      <c r="L16" s="235"/>
      <c r="M16" s="235"/>
      <c r="N16" s="235"/>
      <c r="O16" s="235"/>
    </row>
    <row r="17" s="192" customFormat="1" ht="22.15" customHeight="1" spans="1:15">
      <c r="A17" s="210" t="s">
        <v>189</v>
      </c>
      <c r="B17" s="222" t="s">
        <v>180</v>
      </c>
      <c r="C17" s="211" t="s">
        <v>57</v>
      </c>
      <c r="D17" s="212">
        <f>建筑工程概算!D49</f>
        <v>7</v>
      </c>
      <c r="E17" s="213"/>
      <c r="F17" s="213"/>
      <c r="G17" s="213">
        <f>SUM(G18:G25)</f>
        <v>11510.98</v>
      </c>
      <c r="H17" s="217">
        <f>SUM(H18:H25)</f>
        <v>937.74</v>
      </c>
      <c r="I17" s="235"/>
      <c r="J17" s="235"/>
      <c r="K17" s="235"/>
      <c r="L17" s="235"/>
      <c r="M17" s="235"/>
      <c r="N17" s="235"/>
      <c r="O17" s="235"/>
    </row>
    <row r="18" s="192" customFormat="1" ht="22.15" customHeight="1" spans="1:15">
      <c r="A18" s="210"/>
      <c r="B18" s="224" t="s">
        <v>190</v>
      </c>
      <c r="C18" s="225" t="s">
        <v>60</v>
      </c>
      <c r="D18" s="226">
        <v>2</v>
      </c>
      <c r="E18" s="227">
        <v>658.43</v>
      </c>
      <c r="F18" s="227">
        <f t="shared" ref="F18:F23" si="3">E18*0.1</f>
        <v>65.84</v>
      </c>
      <c r="G18" s="227">
        <f t="shared" ref="G18:G23" si="4">D18*E18</f>
        <v>1316.86</v>
      </c>
      <c r="H18" s="228">
        <f t="shared" ref="H18:H23" si="5">D18*F18</f>
        <v>131.68</v>
      </c>
      <c r="I18" s="235"/>
      <c r="J18" s="235"/>
      <c r="K18" s="235"/>
      <c r="L18" s="235"/>
      <c r="M18" s="235"/>
      <c r="N18" s="235"/>
      <c r="O18" s="235"/>
    </row>
    <row r="19" s="192" customFormat="1" ht="22.15" customHeight="1" spans="1:15">
      <c r="A19" s="232"/>
      <c r="B19" s="224" t="s">
        <v>181</v>
      </c>
      <c r="C19" s="225" t="s">
        <v>60</v>
      </c>
      <c r="D19" s="226">
        <v>4</v>
      </c>
      <c r="E19" s="227">
        <v>843.04</v>
      </c>
      <c r="F19" s="227">
        <f t="shared" si="3"/>
        <v>84.3</v>
      </c>
      <c r="G19" s="227">
        <f t="shared" si="4"/>
        <v>3372.16</v>
      </c>
      <c r="H19" s="228">
        <f t="shared" si="5"/>
        <v>337.2</v>
      </c>
      <c r="I19" s="235"/>
      <c r="J19" s="235"/>
      <c r="K19" s="235"/>
      <c r="L19" s="235"/>
      <c r="M19" s="235"/>
      <c r="N19" s="235"/>
      <c r="O19" s="235"/>
    </row>
    <row r="20" s="192" customFormat="1" ht="22.15" customHeight="1" spans="1:15">
      <c r="A20" s="232"/>
      <c r="B20" s="224" t="s">
        <v>182</v>
      </c>
      <c r="C20" s="225" t="s">
        <v>60</v>
      </c>
      <c r="D20" s="226">
        <v>3</v>
      </c>
      <c r="E20" s="227">
        <v>1281.5</v>
      </c>
      <c r="F20" s="227">
        <f t="shared" si="3"/>
        <v>128.15</v>
      </c>
      <c r="G20" s="227">
        <f t="shared" si="4"/>
        <v>3844.5</v>
      </c>
      <c r="H20" s="228">
        <f t="shared" si="5"/>
        <v>384.45</v>
      </c>
      <c r="I20" s="235"/>
      <c r="J20" s="235"/>
      <c r="K20" s="235"/>
      <c r="L20" s="235"/>
      <c r="M20" s="235"/>
      <c r="N20" s="235"/>
      <c r="O20" s="235"/>
    </row>
    <row r="21" s="192" customFormat="1" ht="22.15" customHeight="1" spans="1:15">
      <c r="A21" s="232"/>
      <c r="B21" s="229" t="s">
        <v>191</v>
      </c>
      <c r="C21" s="225" t="s">
        <v>185</v>
      </c>
      <c r="D21" s="226">
        <f>D18</f>
        <v>2</v>
      </c>
      <c r="E21" s="227">
        <f>33.64*2</f>
        <v>67.28</v>
      </c>
      <c r="F21" s="227">
        <f t="shared" si="3"/>
        <v>6.73</v>
      </c>
      <c r="G21" s="227">
        <f t="shared" si="4"/>
        <v>134.56</v>
      </c>
      <c r="H21" s="228">
        <f t="shared" si="5"/>
        <v>13.46</v>
      </c>
      <c r="I21" s="235"/>
      <c r="J21" s="235"/>
      <c r="K21" s="235"/>
      <c r="L21" s="235"/>
      <c r="M21" s="235"/>
      <c r="N21" s="235"/>
      <c r="O21" s="235"/>
    </row>
    <row r="22" s="192" customFormat="1" ht="22.15" customHeight="1" spans="1:15">
      <c r="A22" s="210"/>
      <c r="B22" s="229" t="s">
        <v>184</v>
      </c>
      <c r="C22" s="225" t="s">
        <v>185</v>
      </c>
      <c r="D22" s="226">
        <f>D19</f>
        <v>4</v>
      </c>
      <c r="E22" s="227">
        <f>44.56*2</f>
        <v>89.12</v>
      </c>
      <c r="F22" s="227">
        <f t="shared" si="3"/>
        <v>8.91</v>
      </c>
      <c r="G22" s="227">
        <f t="shared" si="4"/>
        <v>356.48</v>
      </c>
      <c r="H22" s="228">
        <f t="shared" si="5"/>
        <v>35.64</v>
      </c>
      <c r="I22" s="235"/>
      <c r="J22" s="235"/>
      <c r="K22" s="235"/>
      <c r="L22" s="235"/>
      <c r="M22" s="235"/>
      <c r="N22" s="235"/>
      <c r="O22" s="235"/>
    </row>
    <row r="23" s="192" customFormat="1" ht="22.15" customHeight="1" spans="1:15">
      <c r="A23" s="232"/>
      <c r="B23" s="229" t="s">
        <v>186</v>
      </c>
      <c r="C23" s="225" t="s">
        <v>185</v>
      </c>
      <c r="D23" s="226">
        <f>D20</f>
        <v>3</v>
      </c>
      <c r="E23" s="227">
        <f>58.85*2</f>
        <v>117.7</v>
      </c>
      <c r="F23" s="227">
        <f t="shared" si="3"/>
        <v>11.77</v>
      </c>
      <c r="G23" s="227">
        <f t="shared" si="4"/>
        <v>353.1</v>
      </c>
      <c r="H23" s="228">
        <f t="shared" si="5"/>
        <v>35.31</v>
      </c>
      <c r="I23" s="235"/>
      <c r="J23" s="235"/>
      <c r="K23" s="235"/>
      <c r="L23" s="235"/>
      <c r="M23" s="235"/>
      <c r="N23" s="235"/>
      <c r="O23" s="235"/>
    </row>
    <row r="24" s="192" customFormat="1" ht="22.15" customHeight="1" spans="1:15">
      <c r="A24" s="233"/>
      <c r="B24" s="229" t="s">
        <v>188</v>
      </c>
      <c r="C24" s="225"/>
      <c r="D24" s="230">
        <v>0.15</v>
      </c>
      <c r="E24" s="227">
        <f>SUM(G18:G23)</f>
        <v>9377.66</v>
      </c>
      <c r="F24" s="227"/>
      <c r="G24" s="227">
        <f>E24*D24</f>
        <v>1406.65</v>
      </c>
      <c r="H24" s="228"/>
      <c r="I24" s="235"/>
      <c r="J24" s="235"/>
      <c r="K24" s="235"/>
      <c r="L24" s="235"/>
      <c r="M24" s="235"/>
      <c r="N24" s="235"/>
      <c r="O24" s="235"/>
    </row>
    <row r="25" s="192" customFormat="1" ht="22.15" customHeight="1" spans="1:15">
      <c r="A25" s="233"/>
      <c r="B25" s="224" t="s">
        <v>167</v>
      </c>
      <c r="C25" s="225"/>
      <c r="D25" s="220"/>
      <c r="E25" s="220"/>
      <c r="F25" s="220"/>
      <c r="G25" s="221">
        <f>SUM(G18:G23)*7.749%</f>
        <v>726.67</v>
      </c>
      <c r="H25" s="231"/>
      <c r="I25" s="235"/>
      <c r="J25" s="235"/>
      <c r="K25" s="235"/>
      <c r="L25" s="235"/>
      <c r="M25" s="235"/>
      <c r="N25" s="235"/>
      <c r="O25" s="235"/>
    </row>
    <row r="26" s="192" customFormat="1" ht="22.15" customHeight="1" spans="1:15">
      <c r="A26" s="210" t="s">
        <v>11</v>
      </c>
      <c r="B26" s="219" t="str">
        <f>建筑工程概算!B63</f>
        <v>崇岗镇维修改造工程</v>
      </c>
      <c r="C26" s="211"/>
      <c r="D26" s="212"/>
      <c r="E26" s="221"/>
      <c r="F26" s="221"/>
      <c r="G26" s="213">
        <f>G27</f>
        <v>7636.97</v>
      </c>
      <c r="H26" s="217">
        <f>H27</f>
        <v>622.16</v>
      </c>
      <c r="I26" s="235"/>
      <c r="J26" s="235"/>
      <c r="K26" s="235"/>
      <c r="L26" s="235"/>
      <c r="M26" s="235"/>
      <c r="N26" s="235"/>
      <c r="O26" s="235"/>
    </row>
    <row r="27" s="192" customFormat="1" ht="22.15" customHeight="1" spans="1:15">
      <c r="A27" s="210" t="s">
        <v>192</v>
      </c>
      <c r="B27" s="222" t="s">
        <v>180</v>
      </c>
      <c r="C27" s="211" t="s">
        <v>57</v>
      </c>
      <c r="D27" s="212">
        <f>建筑工程概算!D65</f>
        <v>5</v>
      </c>
      <c r="E27" s="213"/>
      <c r="F27" s="213"/>
      <c r="G27" s="213">
        <f>SUM(G28:G37)</f>
        <v>7636.97</v>
      </c>
      <c r="H27" s="217">
        <f>SUM(H28:H37)</f>
        <v>622.16</v>
      </c>
      <c r="I27" s="235"/>
      <c r="J27" s="235"/>
      <c r="K27" s="235"/>
      <c r="L27" s="235"/>
      <c r="M27" s="235"/>
      <c r="N27" s="235"/>
      <c r="O27" s="235"/>
    </row>
    <row r="28" s="192" customFormat="1" ht="22.15" customHeight="1" spans="1:15">
      <c r="A28" s="232"/>
      <c r="B28" s="224" t="s">
        <v>181</v>
      </c>
      <c r="C28" s="225" t="s">
        <v>60</v>
      </c>
      <c r="D28" s="226">
        <v>1</v>
      </c>
      <c r="E28" s="227">
        <v>843.04</v>
      </c>
      <c r="F28" s="227">
        <f t="shared" ref="F28:F31" si="6">E28*0.1</f>
        <v>84.3</v>
      </c>
      <c r="G28" s="227">
        <f t="shared" ref="G28:G31" si="7">D28*E28</f>
        <v>843.04</v>
      </c>
      <c r="H28" s="228">
        <f t="shared" ref="H28:H31" si="8">D28*F28</f>
        <v>84.3</v>
      </c>
      <c r="I28" s="235"/>
      <c r="J28" s="235"/>
      <c r="K28" s="235"/>
      <c r="L28" s="235"/>
      <c r="M28" s="235"/>
      <c r="N28" s="235"/>
      <c r="O28" s="235"/>
    </row>
    <row r="29" s="192" customFormat="1" ht="22.15" customHeight="1" spans="1:15">
      <c r="A29" s="232"/>
      <c r="B29" s="224" t="s">
        <v>182</v>
      </c>
      <c r="C29" s="225" t="s">
        <v>60</v>
      </c>
      <c r="D29" s="226">
        <v>1</v>
      </c>
      <c r="E29" s="227">
        <v>1281.5</v>
      </c>
      <c r="F29" s="227">
        <f t="shared" si="6"/>
        <v>128.15</v>
      </c>
      <c r="G29" s="227">
        <f t="shared" si="7"/>
        <v>1281.5</v>
      </c>
      <c r="H29" s="228">
        <f t="shared" si="8"/>
        <v>128.15</v>
      </c>
      <c r="I29" s="235"/>
      <c r="J29" s="235"/>
      <c r="K29" s="235"/>
      <c r="L29" s="235"/>
      <c r="M29" s="235"/>
      <c r="N29" s="235"/>
      <c r="O29" s="235"/>
    </row>
    <row r="30" s="192" customFormat="1" ht="22.15" customHeight="1" spans="1:15">
      <c r="A30" s="232"/>
      <c r="B30" s="224" t="s">
        <v>183</v>
      </c>
      <c r="C30" s="225" t="s">
        <v>60</v>
      </c>
      <c r="D30" s="226">
        <v>1</v>
      </c>
      <c r="E30" s="227">
        <v>843.04</v>
      </c>
      <c r="F30" s="227">
        <f t="shared" si="6"/>
        <v>84.3</v>
      </c>
      <c r="G30" s="227">
        <f t="shared" si="7"/>
        <v>843.04</v>
      </c>
      <c r="H30" s="228">
        <f t="shared" si="8"/>
        <v>84.3</v>
      </c>
      <c r="I30" s="235"/>
      <c r="J30" s="235"/>
      <c r="K30" s="235"/>
      <c r="L30" s="235"/>
      <c r="M30" s="235"/>
      <c r="N30" s="235"/>
      <c r="O30" s="235"/>
    </row>
    <row r="31" s="192" customFormat="1" ht="22.15" customHeight="1" spans="1:15">
      <c r="A31" s="232"/>
      <c r="B31" s="224" t="s">
        <v>193</v>
      </c>
      <c r="C31" s="225" t="s">
        <v>60</v>
      </c>
      <c r="D31" s="226">
        <v>2</v>
      </c>
      <c r="E31" s="227">
        <v>1281.5</v>
      </c>
      <c r="F31" s="227">
        <f t="shared" si="6"/>
        <v>128.15</v>
      </c>
      <c r="G31" s="227">
        <f t="shared" si="7"/>
        <v>2563</v>
      </c>
      <c r="H31" s="228">
        <f t="shared" si="8"/>
        <v>256.3</v>
      </c>
      <c r="I31" s="235"/>
      <c r="J31" s="235"/>
      <c r="K31" s="235"/>
      <c r="L31" s="235"/>
      <c r="M31" s="235"/>
      <c r="N31" s="235"/>
      <c r="O31" s="235"/>
    </row>
    <row r="32" s="192" customFormat="1" ht="22.15" customHeight="1" spans="1:15">
      <c r="A32" s="210"/>
      <c r="B32" s="229" t="s">
        <v>184</v>
      </c>
      <c r="C32" s="225" t="s">
        <v>185</v>
      </c>
      <c r="D32" s="226">
        <f t="shared" ref="D32:D35" si="9">D28</f>
        <v>1</v>
      </c>
      <c r="E32" s="227">
        <f>44.56*2</f>
        <v>89.12</v>
      </c>
      <c r="F32" s="227">
        <f t="shared" ref="F32:F35" si="10">E32*0.1</f>
        <v>8.91</v>
      </c>
      <c r="G32" s="227">
        <f t="shared" ref="G32:G35" si="11">D32*E32</f>
        <v>89.12</v>
      </c>
      <c r="H32" s="228">
        <f t="shared" ref="H32:H35" si="12">D32*F32</f>
        <v>8.91</v>
      </c>
      <c r="I32" s="235"/>
      <c r="J32" s="235"/>
      <c r="K32" s="235"/>
      <c r="L32" s="235"/>
      <c r="M32" s="235"/>
      <c r="N32" s="235"/>
      <c r="O32" s="235"/>
    </row>
    <row r="33" s="192" customFormat="1" ht="22.15" customHeight="1" spans="1:15">
      <c r="A33" s="232"/>
      <c r="B33" s="229" t="s">
        <v>186</v>
      </c>
      <c r="C33" s="225" t="s">
        <v>185</v>
      </c>
      <c r="D33" s="226">
        <f t="shared" si="9"/>
        <v>1</v>
      </c>
      <c r="E33" s="227">
        <f>58.85*2</f>
        <v>117.7</v>
      </c>
      <c r="F33" s="227">
        <f t="shared" si="10"/>
        <v>11.77</v>
      </c>
      <c r="G33" s="227">
        <f t="shared" si="11"/>
        <v>117.7</v>
      </c>
      <c r="H33" s="228">
        <f t="shared" si="12"/>
        <v>11.77</v>
      </c>
      <c r="I33" s="235"/>
      <c r="J33" s="235"/>
      <c r="K33" s="235"/>
      <c r="L33" s="235"/>
      <c r="M33" s="235"/>
      <c r="N33" s="235"/>
      <c r="O33" s="235"/>
    </row>
    <row r="34" s="192" customFormat="1" ht="22.15" customHeight="1" spans="1:15">
      <c r="A34" s="232"/>
      <c r="B34" s="229" t="s">
        <v>187</v>
      </c>
      <c r="C34" s="225" t="s">
        <v>185</v>
      </c>
      <c r="D34" s="226">
        <f t="shared" si="9"/>
        <v>1</v>
      </c>
      <c r="E34" s="227">
        <f>75.66*2</f>
        <v>151.32</v>
      </c>
      <c r="F34" s="227">
        <f t="shared" si="10"/>
        <v>15.13</v>
      </c>
      <c r="G34" s="227">
        <f t="shared" si="11"/>
        <v>151.32</v>
      </c>
      <c r="H34" s="228">
        <f t="shared" si="12"/>
        <v>15.13</v>
      </c>
      <c r="I34" s="235"/>
      <c r="J34" s="235"/>
      <c r="K34" s="235"/>
      <c r="L34" s="235"/>
      <c r="M34" s="235"/>
      <c r="N34" s="235"/>
      <c r="O34" s="235"/>
    </row>
    <row r="35" s="192" customFormat="1" ht="22.15" customHeight="1" spans="1:15">
      <c r="A35" s="232"/>
      <c r="B35" s="229" t="s">
        <v>194</v>
      </c>
      <c r="C35" s="225" t="s">
        <v>185</v>
      </c>
      <c r="D35" s="226">
        <f t="shared" si="9"/>
        <v>2</v>
      </c>
      <c r="E35" s="227">
        <f>75.66*2*1.1</f>
        <v>166.45</v>
      </c>
      <c r="F35" s="227">
        <f t="shared" si="10"/>
        <v>16.65</v>
      </c>
      <c r="G35" s="227">
        <f t="shared" si="11"/>
        <v>332.9</v>
      </c>
      <c r="H35" s="228">
        <f t="shared" si="12"/>
        <v>33.3</v>
      </c>
      <c r="I35" s="235"/>
      <c r="J35" s="235"/>
      <c r="K35" s="235"/>
      <c r="L35" s="235"/>
      <c r="M35" s="235"/>
      <c r="N35" s="235"/>
      <c r="O35" s="235"/>
    </row>
    <row r="36" s="192" customFormat="1" ht="22.15" customHeight="1" spans="1:15">
      <c r="A36" s="233"/>
      <c r="B36" s="229" t="s">
        <v>188</v>
      </c>
      <c r="C36" s="225"/>
      <c r="D36" s="230">
        <v>0.15</v>
      </c>
      <c r="E36" s="227">
        <f>SUM(G28:G35)</f>
        <v>6221.62</v>
      </c>
      <c r="F36" s="227"/>
      <c r="G36" s="227">
        <f>E36*D36</f>
        <v>933.24</v>
      </c>
      <c r="H36" s="228"/>
      <c r="I36" s="235"/>
      <c r="J36" s="235"/>
      <c r="K36" s="235"/>
      <c r="L36" s="235"/>
      <c r="M36" s="235"/>
      <c r="N36" s="235"/>
      <c r="O36" s="235"/>
    </row>
    <row r="37" s="192" customFormat="1" ht="22.15" customHeight="1" spans="1:15">
      <c r="A37" s="233"/>
      <c r="B37" s="224" t="s">
        <v>167</v>
      </c>
      <c r="C37" s="225"/>
      <c r="D37" s="220"/>
      <c r="E37" s="220"/>
      <c r="F37" s="220"/>
      <c r="G37" s="221">
        <f>SUM(G28:G35)*7.749%</f>
        <v>482.11</v>
      </c>
      <c r="H37" s="231"/>
      <c r="I37" s="235"/>
      <c r="J37" s="235"/>
      <c r="K37" s="235"/>
      <c r="L37" s="235"/>
      <c r="M37" s="235"/>
      <c r="N37" s="235"/>
      <c r="O37" s="235"/>
    </row>
    <row r="38" s="192" customFormat="1" ht="22.15" customHeight="1" spans="1:15">
      <c r="A38" s="210" t="s">
        <v>12</v>
      </c>
      <c r="B38" s="219" t="str">
        <f>建筑工程概算!B87</f>
        <v>渠口乡维修改造工程</v>
      </c>
      <c r="C38" s="211"/>
      <c r="D38" s="212"/>
      <c r="E38" s="221"/>
      <c r="F38" s="221"/>
      <c r="G38" s="213">
        <f>G39</f>
        <v>5698.57</v>
      </c>
      <c r="H38" s="217">
        <f>H39</f>
        <v>464.24</v>
      </c>
      <c r="I38" s="235"/>
      <c r="J38" s="235"/>
      <c r="K38" s="235"/>
      <c r="L38" s="235"/>
      <c r="M38" s="235"/>
      <c r="N38" s="235"/>
      <c r="O38" s="235"/>
    </row>
    <row r="39" s="192" customFormat="1" ht="22.15" customHeight="1" spans="1:15">
      <c r="A39" s="210" t="s">
        <v>195</v>
      </c>
      <c r="B39" s="222" t="s">
        <v>180</v>
      </c>
      <c r="C39" s="211" t="s">
        <v>57</v>
      </c>
      <c r="D39" s="212">
        <f>建筑工程概算!D89</f>
        <v>6</v>
      </c>
      <c r="E39" s="213"/>
      <c r="F39" s="213"/>
      <c r="G39" s="213">
        <f>SUM(G40:G46)</f>
        <v>5698.57</v>
      </c>
      <c r="H39" s="217">
        <f>SUM(H40:H46)</f>
        <v>464.24</v>
      </c>
      <c r="I39" s="235"/>
      <c r="J39" s="235"/>
      <c r="K39" s="235"/>
      <c r="L39" s="235"/>
      <c r="M39" s="235"/>
      <c r="N39" s="235"/>
      <c r="O39" s="235"/>
    </row>
    <row r="40" s="192" customFormat="1" ht="22.15" customHeight="1" spans="1:15">
      <c r="A40" s="232"/>
      <c r="B40" s="224" t="s">
        <v>196</v>
      </c>
      <c r="C40" s="225" t="s">
        <v>60</v>
      </c>
      <c r="D40" s="226">
        <v>2</v>
      </c>
      <c r="E40" s="227">
        <v>428.98</v>
      </c>
      <c r="F40" s="227">
        <f>E40*0.1</f>
        <v>42.9</v>
      </c>
      <c r="G40" s="227">
        <f>D40*E40</f>
        <v>857.96</v>
      </c>
      <c r="H40" s="228">
        <f>D40*F40</f>
        <v>85.8</v>
      </c>
      <c r="I40" s="235"/>
      <c r="J40" s="235"/>
      <c r="K40" s="235"/>
      <c r="L40" s="235"/>
      <c r="M40" s="235"/>
      <c r="N40" s="235"/>
      <c r="O40" s="235"/>
    </row>
    <row r="41" s="192" customFormat="1" ht="22.15" customHeight="1" spans="1:15">
      <c r="A41" s="232"/>
      <c r="B41" s="224" t="s">
        <v>181</v>
      </c>
      <c r="C41" s="225" t="s">
        <v>60</v>
      </c>
      <c r="D41" s="226">
        <v>1</v>
      </c>
      <c r="E41" s="227">
        <v>843.04</v>
      </c>
      <c r="F41" s="227">
        <f>E41*0.1</f>
        <v>84.3</v>
      </c>
      <c r="G41" s="227">
        <f>D41*E41</f>
        <v>843.04</v>
      </c>
      <c r="H41" s="228">
        <f>D41*F41</f>
        <v>84.3</v>
      </c>
      <c r="I41" s="235"/>
      <c r="J41" s="235"/>
      <c r="K41" s="235"/>
      <c r="L41" s="235"/>
      <c r="M41" s="235"/>
      <c r="N41" s="235"/>
      <c r="O41" s="235"/>
    </row>
    <row r="42" s="192" customFormat="1" ht="22.15" customHeight="1" spans="1:15">
      <c r="A42" s="232"/>
      <c r="B42" s="224" t="s">
        <v>197</v>
      </c>
      <c r="C42" s="225" t="s">
        <v>60</v>
      </c>
      <c r="D42" s="226">
        <v>1</v>
      </c>
      <c r="E42" s="227">
        <v>2608.21</v>
      </c>
      <c r="F42" s="227">
        <f>E42*0.1</f>
        <v>260.82</v>
      </c>
      <c r="G42" s="227">
        <f>D42*E42</f>
        <v>2608.21</v>
      </c>
      <c r="H42" s="228">
        <f>D42*F42</f>
        <v>260.82</v>
      </c>
      <c r="I42" s="235"/>
      <c r="J42" s="235"/>
      <c r="K42" s="235"/>
      <c r="L42" s="235"/>
      <c r="M42" s="235"/>
      <c r="N42" s="235"/>
      <c r="O42" s="235"/>
    </row>
    <row r="43" s="192" customFormat="1" ht="22.15" customHeight="1" spans="1:15">
      <c r="A43" s="210"/>
      <c r="B43" s="229" t="s">
        <v>184</v>
      </c>
      <c r="C43" s="225" t="s">
        <v>185</v>
      </c>
      <c r="D43" s="226">
        <f>D41</f>
        <v>1</v>
      </c>
      <c r="E43" s="227">
        <f>44.56*2</f>
        <v>89.12</v>
      </c>
      <c r="F43" s="227">
        <f>E43*0.1</f>
        <v>8.91</v>
      </c>
      <c r="G43" s="227">
        <f>D43*E43</f>
        <v>89.12</v>
      </c>
      <c r="H43" s="228">
        <f>D43*F43</f>
        <v>8.91</v>
      </c>
      <c r="I43" s="235"/>
      <c r="J43" s="235"/>
      <c r="K43" s="235"/>
      <c r="L43" s="235"/>
      <c r="M43" s="235"/>
      <c r="N43" s="235"/>
      <c r="O43" s="235"/>
    </row>
    <row r="44" s="192" customFormat="1" ht="22.15" customHeight="1" spans="1:15">
      <c r="A44" s="232"/>
      <c r="B44" s="229" t="s">
        <v>198</v>
      </c>
      <c r="C44" s="225" t="s">
        <v>185</v>
      </c>
      <c r="D44" s="226">
        <f>D42</f>
        <v>1</v>
      </c>
      <c r="E44" s="227">
        <f>110.97*2*1.1</f>
        <v>244.13</v>
      </c>
      <c r="F44" s="227">
        <f>E44*0.1</f>
        <v>24.41</v>
      </c>
      <c r="G44" s="227">
        <f>D44*E44</f>
        <v>244.13</v>
      </c>
      <c r="H44" s="228">
        <f>D44*F44</f>
        <v>24.41</v>
      </c>
      <c r="I44" s="235"/>
      <c r="J44" s="235"/>
      <c r="K44" s="235"/>
      <c r="L44" s="235"/>
      <c r="M44" s="235"/>
      <c r="N44" s="235"/>
      <c r="O44" s="235"/>
    </row>
    <row r="45" s="192" customFormat="1" ht="22.15" customHeight="1" spans="1:15">
      <c r="A45" s="233"/>
      <c r="B45" s="229" t="s">
        <v>188</v>
      </c>
      <c r="C45" s="225"/>
      <c r="D45" s="230">
        <v>0.15</v>
      </c>
      <c r="E45" s="227">
        <f>SUM(G40:G44)</f>
        <v>4642.46</v>
      </c>
      <c r="F45" s="227"/>
      <c r="G45" s="227">
        <f>E45*D45</f>
        <v>696.37</v>
      </c>
      <c r="H45" s="228"/>
      <c r="I45" s="235"/>
      <c r="J45" s="235"/>
      <c r="K45" s="235"/>
      <c r="L45" s="235"/>
      <c r="M45" s="235"/>
      <c r="N45" s="235"/>
      <c r="O45" s="235"/>
    </row>
    <row r="46" s="192" customFormat="1" ht="22.15" customHeight="1" spans="1:15">
      <c r="A46" s="233"/>
      <c r="B46" s="224" t="s">
        <v>167</v>
      </c>
      <c r="C46" s="225"/>
      <c r="D46" s="220"/>
      <c r="E46" s="220"/>
      <c r="F46" s="220"/>
      <c r="G46" s="221">
        <f>SUM(G40:G44)*7.749%</f>
        <v>359.74</v>
      </c>
      <c r="H46" s="231"/>
      <c r="I46" s="235"/>
      <c r="J46" s="235"/>
      <c r="K46" s="235"/>
      <c r="L46" s="235"/>
      <c r="M46" s="235"/>
      <c r="N46" s="235"/>
      <c r="O46" s="235"/>
    </row>
    <row r="47" s="192" customFormat="1" ht="22.15" customHeight="1" spans="1:15">
      <c r="A47" s="210" t="s">
        <v>13</v>
      </c>
      <c r="B47" s="219" t="str">
        <f>建筑工程概算!B103</f>
        <v>高庄乡维修改造工程</v>
      </c>
      <c r="C47" s="211"/>
      <c r="D47" s="212"/>
      <c r="E47" s="221"/>
      <c r="F47" s="221"/>
      <c r="G47" s="213">
        <f>G48</f>
        <v>11084.82</v>
      </c>
      <c r="H47" s="217">
        <f>H48</f>
        <v>903.04</v>
      </c>
      <c r="I47" s="235"/>
      <c r="J47" s="235"/>
      <c r="K47" s="235"/>
      <c r="L47" s="235"/>
      <c r="M47" s="235"/>
      <c r="N47" s="235"/>
      <c r="O47" s="235"/>
    </row>
    <row r="48" s="192" customFormat="1" ht="22.15" customHeight="1" spans="1:15">
      <c r="A48" s="210" t="s">
        <v>199</v>
      </c>
      <c r="B48" s="222" t="s">
        <v>180</v>
      </c>
      <c r="C48" s="211" t="s">
        <v>57</v>
      </c>
      <c r="D48" s="212">
        <f>建筑工程概算!D114</f>
        <v>5</v>
      </c>
      <c r="E48" s="213"/>
      <c r="F48" s="213"/>
      <c r="G48" s="213">
        <f>SUM(G49:G60)</f>
        <v>11084.82</v>
      </c>
      <c r="H48" s="217">
        <f>SUM(H49:H60)</f>
        <v>903.04</v>
      </c>
      <c r="I48" s="235"/>
      <c r="J48" s="235"/>
      <c r="K48" s="235"/>
      <c r="L48" s="235"/>
      <c r="M48" s="235"/>
      <c r="N48" s="235"/>
      <c r="O48" s="235"/>
    </row>
    <row r="49" s="192" customFormat="1" ht="22.15" customHeight="1" spans="1:15">
      <c r="A49" s="232"/>
      <c r="B49" s="224" t="s">
        <v>181</v>
      </c>
      <c r="C49" s="225" t="s">
        <v>60</v>
      </c>
      <c r="D49" s="226">
        <v>1</v>
      </c>
      <c r="E49" s="227">
        <v>843.04</v>
      </c>
      <c r="F49" s="227">
        <f t="shared" ref="F49:F51" si="13">E49*0.1</f>
        <v>84.3</v>
      </c>
      <c r="G49" s="227">
        <f t="shared" ref="G49:G51" si="14">D49*E49</f>
        <v>843.04</v>
      </c>
      <c r="H49" s="228">
        <f t="shared" ref="H49:H51" si="15">D49*F49</f>
        <v>84.3</v>
      </c>
      <c r="I49" s="235"/>
      <c r="J49" s="235"/>
      <c r="K49" s="235"/>
      <c r="L49" s="235"/>
      <c r="M49" s="235"/>
      <c r="N49" s="235"/>
      <c r="O49" s="235"/>
    </row>
    <row r="50" s="192" customFormat="1" ht="22.15" customHeight="1" spans="1:15">
      <c r="A50" s="232"/>
      <c r="B50" s="224" t="s">
        <v>182</v>
      </c>
      <c r="C50" s="225" t="s">
        <v>60</v>
      </c>
      <c r="D50" s="226">
        <v>1</v>
      </c>
      <c r="E50" s="227">
        <v>1281.5</v>
      </c>
      <c r="F50" s="227">
        <f t="shared" si="13"/>
        <v>128.15</v>
      </c>
      <c r="G50" s="227">
        <f t="shared" si="14"/>
        <v>1281.5</v>
      </c>
      <c r="H50" s="228">
        <f t="shared" si="15"/>
        <v>128.15</v>
      </c>
      <c r="I50" s="235"/>
      <c r="J50" s="235"/>
      <c r="K50" s="235"/>
      <c r="L50" s="235"/>
      <c r="M50" s="235"/>
      <c r="N50" s="235"/>
      <c r="O50" s="235"/>
    </row>
    <row r="51" s="192" customFormat="1" ht="22.15" customHeight="1" spans="1:15">
      <c r="A51" s="232"/>
      <c r="B51" s="224" t="s">
        <v>193</v>
      </c>
      <c r="C51" s="225" t="s">
        <v>60</v>
      </c>
      <c r="D51" s="226">
        <v>3</v>
      </c>
      <c r="E51" s="227">
        <v>1722.81</v>
      </c>
      <c r="F51" s="227">
        <f t="shared" si="13"/>
        <v>172.28</v>
      </c>
      <c r="G51" s="227">
        <f t="shared" si="14"/>
        <v>5168.43</v>
      </c>
      <c r="H51" s="228">
        <f t="shared" si="15"/>
        <v>516.84</v>
      </c>
      <c r="I51" s="235"/>
      <c r="J51" s="235"/>
      <c r="K51" s="235"/>
      <c r="L51" s="235"/>
      <c r="M51" s="235"/>
      <c r="N51" s="235"/>
      <c r="O51" s="235"/>
    </row>
    <row r="52" s="192" customFormat="1" ht="22.15" customHeight="1" spans="1:15">
      <c r="A52" s="210"/>
      <c r="B52" s="229" t="s">
        <v>184</v>
      </c>
      <c r="C52" s="225" t="s">
        <v>185</v>
      </c>
      <c r="D52" s="226">
        <f t="shared" ref="D52:D54" si="16">D49</f>
        <v>1</v>
      </c>
      <c r="E52" s="227">
        <f>44.56*2</f>
        <v>89.12</v>
      </c>
      <c r="F52" s="227">
        <f t="shared" ref="F52:F58" si="17">E52*0.1</f>
        <v>8.91</v>
      </c>
      <c r="G52" s="227">
        <f t="shared" ref="G52:G58" si="18">D52*E52</f>
        <v>89.12</v>
      </c>
      <c r="H52" s="228">
        <f t="shared" ref="H52:H58" si="19">D52*F52</f>
        <v>8.91</v>
      </c>
      <c r="I52" s="235"/>
      <c r="J52" s="235"/>
      <c r="K52" s="235"/>
      <c r="L52" s="235"/>
      <c r="M52" s="235"/>
      <c r="N52" s="235"/>
      <c r="O52" s="235"/>
    </row>
    <row r="53" s="192" customFormat="1" ht="22.15" customHeight="1" spans="1:15">
      <c r="A53" s="232"/>
      <c r="B53" s="229" t="s">
        <v>186</v>
      </c>
      <c r="C53" s="225" t="s">
        <v>185</v>
      </c>
      <c r="D53" s="226">
        <f t="shared" si="16"/>
        <v>1</v>
      </c>
      <c r="E53" s="227">
        <f>58.85*2</f>
        <v>117.7</v>
      </c>
      <c r="F53" s="227">
        <f t="shared" si="17"/>
        <v>11.77</v>
      </c>
      <c r="G53" s="227">
        <f t="shared" si="18"/>
        <v>117.7</v>
      </c>
      <c r="H53" s="228">
        <f t="shared" si="19"/>
        <v>11.77</v>
      </c>
      <c r="I53" s="235"/>
      <c r="J53" s="235"/>
      <c r="K53" s="235"/>
      <c r="L53" s="235"/>
      <c r="M53" s="235"/>
      <c r="N53" s="235"/>
      <c r="O53" s="235"/>
    </row>
    <row r="54" s="192" customFormat="1" ht="22.15" customHeight="1" spans="1:15">
      <c r="A54" s="232"/>
      <c r="B54" s="229" t="s">
        <v>194</v>
      </c>
      <c r="C54" s="225" t="s">
        <v>185</v>
      </c>
      <c r="D54" s="226">
        <f t="shared" si="16"/>
        <v>3</v>
      </c>
      <c r="E54" s="227">
        <f>58.85*2*1.1</f>
        <v>129.47</v>
      </c>
      <c r="F54" s="227">
        <f t="shared" si="17"/>
        <v>12.95</v>
      </c>
      <c r="G54" s="227">
        <f t="shared" si="18"/>
        <v>388.41</v>
      </c>
      <c r="H54" s="228">
        <f t="shared" si="19"/>
        <v>38.85</v>
      </c>
      <c r="I54" s="235"/>
      <c r="J54" s="235"/>
      <c r="K54" s="235"/>
      <c r="L54" s="235"/>
      <c r="M54" s="235"/>
      <c r="N54" s="235"/>
      <c r="O54" s="235"/>
    </row>
    <row r="55" s="192" customFormat="1" ht="22.15" customHeight="1" spans="1:15">
      <c r="A55" s="232"/>
      <c r="B55" s="229" t="s">
        <v>200</v>
      </c>
      <c r="C55" s="225" t="s">
        <v>60</v>
      </c>
      <c r="D55" s="226">
        <v>1</v>
      </c>
      <c r="E55" s="227">
        <v>137.93</v>
      </c>
      <c r="F55" s="227">
        <f t="shared" si="17"/>
        <v>13.79</v>
      </c>
      <c r="G55" s="227">
        <f t="shared" si="18"/>
        <v>137.93</v>
      </c>
      <c r="H55" s="228">
        <f t="shared" si="19"/>
        <v>13.79</v>
      </c>
      <c r="I55" s="235"/>
      <c r="J55" s="235"/>
      <c r="K55" s="235"/>
      <c r="L55" s="235"/>
      <c r="M55" s="235"/>
      <c r="N55" s="235"/>
      <c r="O55" s="235"/>
    </row>
    <row r="56" s="192" customFormat="1" ht="22.15" customHeight="1" spans="1:15">
      <c r="A56" s="232"/>
      <c r="B56" s="229" t="s">
        <v>201</v>
      </c>
      <c r="C56" s="225" t="s">
        <v>60</v>
      </c>
      <c r="D56" s="226">
        <v>1</v>
      </c>
      <c r="E56" s="227">
        <f>185.84*1.1</f>
        <v>204.42</v>
      </c>
      <c r="F56" s="227">
        <f t="shared" si="17"/>
        <v>20.44</v>
      </c>
      <c r="G56" s="227">
        <f t="shared" si="18"/>
        <v>204.42</v>
      </c>
      <c r="H56" s="228">
        <f t="shared" si="19"/>
        <v>20.44</v>
      </c>
      <c r="I56" s="235"/>
      <c r="J56" s="235"/>
      <c r="K56" s="235"/>
      <c r="L56" s="235"/>
      <c r="M56" s="235"/>
      <c r="N56" s="235"/>
      <c r="O56" s="235"/>
    </row>
    <row r="57" s="192" customFormat="1" ht="22.15" customHeight="1" spans="1:15">
      <c r="A57" s="232"/>
      <c r="B57" s="229" t="s">
        <v>202</v>
      </c>
      <c r="C57" s="225" t="s">
        <v>60</v>
      </c>
      <c r="D57" s="226">
        <v>2</v>
      </c>
      <c r="E57" s="227">
        <f>227.47*1.1</f>
        <v>250.22</v>
      </c>
      <c r="F57" s="227">
        <f t="shared" si="17"/>
        <v>25.02</v>
      </c>
      <c r="G57" s="227">
        <f t="shared" si="18"/>
        <v>500.44</v>
      </c>
      <c r="H57" s="228">
        <f t="shared" si="19"/>
        <v>50.04</v>
      </c>
      <c r="I57" s="235"/>
      <c r="J57" s="235"/>
      <c r="K57" s="235"/>
      <c r="L57" s="235"/>
      <c r="M57" s="235"/>
      <c r="N57" s="235"/>
      <c r="O57" s="235"/>
    </row>
    <row r="58" s="192" customFormat="1" ht="22.15" customHeight="1" spans="1:15">
      <c r="A58" s="232"/>
      <c r="B58" s="229" t="s">
        <v>203</v>
      </c>
      <c r="C58" s="225" t="s">
        <v>60</v>
      </c>
      <c r="D58" s="226">
        <v>1</v>
      </c>
      <c r="E58" s="227">
        <f>272.26*1.1</f>
        <v>299.49</v>
      </c>
      <c r="F58" s="227">
        <f t="shared" si="17"/>
        <v>29.95</v>
      </c>
      <c r="G58" s="227">
        <f t="shared" si="18"/>
        <v>299.49</v>
      </c>
      <c r="H58" s="228">
        <f t="shared" si="19"/>
        <v>29.95</v>
      </c>
      <c r="I58" s="235"/>
      <c r="J58" s="235"/>
      <c r="K58" s="235"/>
      <c r="L58" s="235"/>
      <c r="M58" s="235"/>
      <c r="N58" s="235"/>
      <c r="O58" s="235"/>
    </row>
    <row r="59" s="192" customFormat="1" ht="22.15" customHeight="1" spans="1:15">
      <c r="A59" s="233"/>
      <c r="B59" s="229" t="s">
        <v>188</v>
      </c>
      <c r="C59" s="225"/>
      <c r="D59" s="230">
        <v>0.15</v>
      </c>
      <c r="E59" s="227">
        <f>SUM(G49:G58)</f>
        <v>9030.48</v>
      </c>
      <c r="F59" s="227"/>
      <c r="G59" s="227">
        <f>E59*D59</f>
        <v>1354.57</v>
      </c>
      <c r="H59" s="228"/>
      <c r="I59" s="235"/>
      <c r="J59" s="235"/>
      <c r="K59" s="235"/>
      <c r="L59" s="235"/>
      <c r="M59" s="235"/>
      <c r="N59" s="235"/>
      <c r="O59" s="235"/>
    </row>
    <row r="60" s="192" customFormat="1" ht="22.15" customHeight="1" spans="1:15">
      <c r="A60" s="233"/>
      <c r="B60" s="224" t="s">
        <v>167</v>
      </c>
      <c r="C60" s="225"/>
      <c r="D60" s="220"/>
      <c r="E60" s="220"/>
      <c r="F60" s="220"/>
      <c r="G60" s="221">
        <f>SUM(G49:G58)*7.749%</f>
        <v>699.77</v>
      </c>
      <c r="H60" s="231"/>
      <c r="I60" s="235"/>
      <c r="J60" s="235"/>
      <c r="K60" s="235"/>
      <c r="L60" s="235"/>
      <c r="M60" s="235"/>
      <c r="N60" s="235"/>
      <c r="O60" s="235"/>
    </row>
    <row r="61" s="192" customFormat="1" ht="22.15" customHeight="1" spans="1:15">
      <c r="A61" s="210" t="s">
        <v>14</v>
      </c>
      <c r="B61" s="219" t="str">
        <f>建筑工程概算!B128</f>
        <v>头闸镇维修改造工程</v>
      </c>
      <c r="C61" s="211"/>
      <c r="D61" s="212"/>
      <c r="E61" s="221"/>
      <c r="F61" s="221"/>
      <c r="G61" s="213">
        <f>G62</f>
        <v>25708.7</v>
      </c>
      <c r="H61" s="217">
        <f>H62</f>
        <v>2094.39</v>
      </c>
      <c r="I61" s="235"/>
      <c r="J61" s="235"/>
      <c r="K61" s="235"/>
      <c r="L61" s="235"/>
      <c r="M61" s="235"/>
      <c r="N61" s="235"/>
      <c r="O61" s="235"/>
    </row>
    <row r="62" s="192" customFormat="1" ht="22.15" customHeight="1" spans="1:15">
      <c r="A62" s="210" t="s">
        <v>204</v>
      </c>
      <c r="B62" s="222" t="s">
        <v>180</v>
      </c>
      <c r="C62" s="211" t="s">
        <v>57</v>
      </c>
      <c r="D62" s="212">
        <f>建筑工程概算!D130</f>
        <v>6</v>
      </c>
      <c r="E62" s="213"/>
      <c r="F62" s="213"/>
      <c r="G62" s="213">
        <f>SUM(G63:G72)</f>
        <v>25708.7</v>
      </c>
      <c r="H62" s="217">
        <f>SUM(H63:H72)</f>
        <v>2094.39</v>
      </c>
      <c r="I62" s="235"/>
      <c r="J62" s="235"/>
      <c r="K62" s="235"/>
      <c r="L62" s="235"/>
      <c r="M62" s="235"/>
      <c r="N62" s="235"/>
      <c r="O62" s="235"/>
    </row>
    <row r="63" s="192" customFormat="1" ht="22.15" customHeight="1" spans="1:15">
      <c r="A63" s="210"/>
      <c r="B63" s="224" t="s">
        <v>193</v>
      </c>
      <c r="C63" s="225" t="s">
        <v>60</v>
      </c>
      <c r="D63" s="226">
        <v>2</v>
      </c>
      <c r="E63" s="227">
        <v>1722.81</v>
      </c>
      <c r="F63" s="227">
        <f t="shared" ref="F63:F71" si="20">E63*0.1</f>
        <v>172.28</v>
      </c>
      <c r="G63" s="227">
        <f t="shared" ref="G63:G71" si="21">D63*E63</f>
        <v>3445.62</v>
      </c>
      <c r="H63" s="228">
        <f t="shared" ref="H63:H71" si="22">D63*F63</f>
        <v>344.56</v>
      </c>
      <c r="I63" s="235"/>
      <c r="J63" s="235"/>
      <c r="K63" s="235"/>
      <c r="L63" s="235"/>
      <c r="M63" s="235"/>
      <c r="N63" s="235"/>
      <c r="O63" s="235"/>
    </row>
    <row r="64" s="192" customFormat="1" ht="22.15" customHeight="1" spans="1:15">
      <c r="A64" s="232"/>
      <c r="B64" s="224" t="s">
        <v>197</v>
      </c>
      <c r="C64" s="225" t="s">
        <v>60</v>
      </c>
      <c r="D64" s="226">
        <v>3</v>
      </c>
      <c r="E64" s="227">
        <v>2608.21</v>
      </c>
      <c r="F64" s="227">
        <f t="shared" si="20"/>
        <v>260.82</v>
      </c>
      <c r="G64" s="227">
        <f t="shared" si="21"/>
        <v>7824.63</v>
      </c>
      <c r="H64" s="228">
        <f t="shared" si="22"/>
        <v>782.46</v>
      </c>
      <c r="I64" s="235"/>
      <c r="J64" s="235"/>
      <c r="K64" s="235"/>
      <c r="L64" s="235"/>
      <c r="M64" s="235"/>
      <c r="N64" s="235"/>
      <c r="O64" s="235"/>
    </row>
    <row r="65" s="192" customFormat="1" ht="22.15" customHeight="1" spans="1:15">
      <c r="A65" s="232"/>
      <c r="B65" s="224" t="s">
        <v>205</v>
      </c>
      <c r="C65" s="225" t="s">
        <v>60</v>
      </c>
      <c r="D65" s="226">
        <v>2</v>
      </c>
      <c r="E65" s="227">
        <f>2608.21*1.15</f>
        <v>2999.44</v>
      </c>
      <c r="F65" s="227">
        <f t="shared" si="20"/>
        <v>299.94</v>
      </c>
      <c r="G65" s="227">
        <f t="shared" si="21"/>
        <v>5998.88</v>
      </c>
      <c r="H65" s="228">
        <f t="shared" si="22"/>
        <v>599.88</v>
      </c>
      <c r="I65" s="235"/>
      <c r="J65" s="235"/>
      <c r="K65" s="235"/>
      <c r="L65" s="235"/>
      <c r="M65" s="235"/>
      <c r="N65" s="235"/>
      <c r="O65" s="235"/>
    </row>
    <row r="66" s="192" customFormat="1" ht="22.15" customHeight="1" spans="1:15">
      <c r="A66" s="232"/>
      <c r="B66" s="229" t="s">
        <v>194</v>
      </c>
      <c r="C66" s="225" t="s">
        <v>185</v>
      </c>
      <c r="D66" s="226">
        <f t="shared" ref="D66:D68" si="23">D63</f>
        <v>2</v>
      </c>
      <c r="E66" s="227">
        <f>58.85*2*1.1</f>
        <v>129.47</v>
      </c>
      <c r="F66" s="227">
        <f t="shared" si="20"/>
        <v>12.95</v>
      </c>
      <c r="G66" s="227">
        <f t="shared" si="21"/>
        <v>258.94</v>
      </c>
      <c r="H66" s="228">
        <f t="shared" si="22"/>
        <v>25.9</v>
      </c>
      <c r="I66" s="235"/>
      <c r="J66" s="235"/>
      <c r="K66" s="235"/>
      <c r="L66" s="235"/>
      <c r="M66" s="235"/>
      <c r="N66" s="235"/>
      <c r="O66" s="235"/>
    </row>
    <row r="67" s="192" customFormat="1" ht="22.15" customHeight="1" spans="1:15">
      <c r="A67" s="210"/>
      <c r="B67" s="229" t="s">
        <v>198</v>
      </c>
      <c r="C67" s="225" t="s">
        <v>185</v>
      </c>
      <c r="D67" s="226">
        <f t="shared" si="23"/>
        <v>3</v>
      </c>
      <c r="E67" s="227">
        <f>110.97*2*1.1</f>
        <v>244.13</v>
      </c>
      <c r="F67" s="227">
        <f t="shared" si="20"/>
        <v>24.41</v>
      </c>
      <c r="G67" s="227">
        <f t="shared" si="21"/>
        <v>732.39</v>
      </c>
      <c r="H67" s="228">
        <f t="shared" si="22"/>
        <v>73.23</v>
      </c>
      <c r="I67" s="235"/>
      <c r="J67" s="235"/>
      <c r="K67" s="235"/>
      <c r="L67" s="235"/>
      <c r="M67" s="235"/>
      <c r="N67" s="235"/>
      <c r="O67" s="235"/>
    </row>
    <row r="68" s="192" customFormat="1" ht="22.15" customHeight="1" spans="1:15">
      <c r="A68" s="232"/>
      <c r="B68" s="229" t="s">
        <v>206</v>
      </c>
      <c r="C68" s="225" t="s">
        <v>185</v>
      </c>
      <c r="D68" s="226">
        <f t="shared" si="23"/>
        <v>2</v>
      </c>
      <c r="E68" s="227">
        <f>323.67*2</f>
        <v>647.34</v>
      </c>
      <c r="F68" s="227">
        <f t="shared" si="20"/>
        <v>64.73</v>
      </c>
      <c r="G68" s="227">
        <f t="shared" si="21"/>
        <v>1294.68</v>
      </c>
      <c r="H68" s="228">
        <f t="shared" si="22"/>
        <v>129.46</v>
      </c>
      <c r="I68" s="235"/>
      <c r="J68" s="235"/>
      <c r="K68" s="235"/>
      <c r="L68" s="235"/>
      <c r="M68" s="235"/>
      <c r="N68" s="235"/>
      <c r="O68" s="235"/>
    </row>
    <row r="69" s="192" customFormat="1" ht="22.15" customHeight="1" spans="1:15">
      <c r="A69" s="232"/>
      <c r="B69" s="229" t="s">
        <v>207</v>
      </c>
      <c r="C69" s="225" t="s">
        <v>60</v>
      </c>
      <c r="D69" s="226">
        <v>2</v>
      </c>
      <c r="E69" s="227">
        <f>227.47*1.2</f>
        <v>272.96</v>
      </c>
      <c r="F69" s="227">
        <f t="shared" si="20"/>
        <v>27.3</v>
      </c>
      <c r="G69" s="227">
        <f t="shared" si="21"/>
        <v>545.92</v>
      </c>
      <c r="H69" s="228">
        <f t="shared" si="22"/>
        <v>54.6</v>
      </c>
      <c r="I69" s="235"/>
      <c r="J69" s="235"/>
      <c r="K69" s="235"/>
      <c r="L69" s="235"/>
      <c r="M69" s="235"/>
      <c r="N69" s="235"/>
      <c r="O69" s="235"/>
    </row>
    <row r="70" s="192" customFormat="1" ht="22.15" customHeight="1" spans="1:15">
      <c r="A70" s="232"/>
      <c r="B70" s="229" t="s">
        <v>208</v>
      </c>
      <c r="C70" s="225" t="s">
        <v>60</v>
      </c>
      <c r="D70" s="226">
        <v>2</v>
      </c>
      <c r="E70" s="227">
        <v>421.53</v>
      </c>
      <c r="F70" s="227">
        <f t="shared" si="20"/>
        <v>42.15</v>
      </c>
      <c r="G70" s="227">
        <f t="shared" si="21"/>
        <v>843.06</v>
      </c>
      <c r="H70" s="228">
        <f t="shared" si="22"/>
        <v>84.3</v>
      </c>
      <c r="I70" s="235"/>
      <c r="J70" s="235"/>
      <c r="K70" s="235"/>
      <c r="L70" s="235"/>
      <c r="M70" s="235"/>
      <c r="N70" s="235"/>
      <c r="O70" s="235"/>
    </row>
    <row r="71" s="192" customFormat="1" ht="22.15" customHeight="1" spans="1:15">
      <c r="A71" s="233"/>
      <c r="B71" s="229" t="s">
        <v>188</v>
      </c>
      <c r="C71" s="225"/>
      <c r="D71" s="230">
        <v>0.15</v>
      </c>
      <c r="E71" s="227">
        <f>SUM(G63:G70)</f>
        <v>20944.12</v>
      </c>
      <c r="F71" s="227"/>
      <c r="G71" s="227">
        <f>E71*D71</f>
        <v>3141.62</v>
      </c>
      <c r="H71" s="228"/>
      <c r="I71" s="235"/>
      <c r="J71" s="235"/>
      <c r="K71" s="235"/>
      <c r="L71" s="235"/>
      <c r="M71" s="235"/>
      <c r="N71" s="235"/>
      <c r="O71" s="235"/>
    </row>
    <row r="72" s="192" customFormat="1" ht="22.15" customHeight="1" spans="1:15">
      <c r="A72" s="233"/>
      <c r="B72" s="224" t="s">
        <v>167</v>
      </c>
      <c r="C72" s="225"/>
      <c r="D72" s="220"/>
      <c r="E72" s="220"/>
      <c r="F72" s="220"/>
      <c r="G72" s="221">
        <f>SUM(G63:G70)*7.749%</f>
        <v>1622.96</v>
      </c>
      <c r="H72" s="231"/>
      <c r="I72" s="235"/>
      <c r="J72" s="235"/>
      <c r="K72" s="235"/>
      <c r="L72" s="235"/>
      <c r="M72" s="235"/>
      <c r="N72" s="235"/>
      <c r="O72" s="235"/>
    </row>
    <row r="73" s="192" customFormat="1" ht="22.15" customHeight="1" spans="1:15">
      <c r="A73" s="210" t="s">
        <v>15</v>
      </c>
      <c r="B73" s="219" t="str">
        <f>建筑工程概算!B160</f>
        <v>宝丰镇维修改造工程</v>
      </c>
      <c r="C73" s="211"/>
      <c r="D73" s="212"/>
      <c r="E73" s="221"/>
      <c r="F73" s="221"/>
      <c r="G73" s="213">
        <f>G74</f>
        <v>10841.68</v>
      </c>
      <c r="H73" s="217">
        <f>H74</f>
        <v>883.22</v>
      </c>
      <c r="I73" s="235"/>
      <c r="J73" s="235"/>
      <c r="K73" s="235"/>
      <c r="L73" s="235"/>
      <c r="M73" s="235"/>
      <c r="N73" s="235"/>
      <c r="O73" s="235"/>
    </row>
    <row r="74" s="192" customFormat="1" ht="22.15" customHeight="1" spans="1:15">
      <c r="A74" s="210" t="s">
        <v>209</v>
      </c>
      <c r="B74" s="222" t="s">
        <v>180</v>
      </c>
      <c r="C74" s="211" t="s">
        <v>57</v>
      </c>
      <c r="D74" s="212">
        <f>建筑工程概算!D169</f>
        <v>6</v>
      </c>
      <c r="E74" s="213"/>
      <c r="F74" s="213"/>
      <c r="G74" s="213">
        <f>SUM(G75:G82)</f>
        <v>10841.68</v>
      </c>
      <c r="H74" s="217">
        <f>SUM(H75:H82)</f>
        <v>883.22</v>
      </c>
      <c r="I74" s="235"/>
      <c r="J74" s="235"/>
      <c r="K74" s="235"/>
      <c r="L74" s="235"/>
      <c r="M74" s="235"/>
      <c r="N74" s="235"/>
      <c r="O74" s="235"/>
    </row>
    <row r="75" s="192" customFormat="1" ht="22.15" customHeight="1" spans="1:15">
      <c r="A75" s="232"/>
      <c r="B75" s="224" t="s">
        <v>181</v>
      </c>
      <c r="C75" s="225" t="s">
        <v>60</v>
      </c>
      <c r="D75" s="226">
        <v>4</v>
      </c>
      <c r="E75" s="227">
        <v>843.04</v>
      </c>
      <c r="F75" s="227">
        <f t="shared" ref="F75:F80" si="24">E75*0.1</f>
        <v>84.3</v>
      </c>
      <c r="G75" s="227">
        <f t="shared" ref="G75:G80" si="25">D75*E75</f>
        <v>3372.16</v>
      </c>
      <c r="H75" s="228">
        <f t="shared" ref="H75:H80" si="26">D75*F75</f>
        <v>337.2</v>
      </c>
      <c r="I75" s="235"/>
      <c r="J75" s="235"/>
      <c r="K75" s="235"/>
      <c r="L75" s="235"/>
      <c r="M75" s="235"/>
      <c r="N75" s="235"/>
      <c r="O75" s="235"/>
    </row>
    <row r="76" s="192" customFormat="1" ht="22.15" customHeight="1" spans="1:15">
      <c r="A76" s="232"/>
      <c r="B76" s="224" t="s">
        <v>182</v>
      </c>
      <c r="C76" s="225" t="s">
        <v>60</v>
      </c>
      <c r="D76" s="226">
        <v>1</v>
      </c>
      <c r="E76" s="227">
        <v>1281.5</v>
      </c>
      <c r="F76" s="227">
        <f t="shared" si="24"/>
        <v>128.15</v>
      </c>
      <c r="G76" s="227">
        <f t="shared" si="25"/>
        <v>1281.5</v>
      </c>
      <c r="H76" s="228">
        <f t="shared" si="26"/>
        <v>128.15</v>
      </c>
      <c r="I76" s="235"/>
      <c r="J76" s="235"/>
      <c r="K76" s="235"/>
      <c r="L76" s="235"/>
      <c r="M76" s="235"/>
      <c r="N76" s="235"/>
      <c r="O76" s="235"/>
    </row>
    <row r="77" s="192" customFormat="1" ht="22.15" customHeight="1" spans="1:15">
      <c r="A77" s="232"/>
      <c r="B77" s="224" t="s">
        <v>193</v>
      </c>
      <c r="C77" s="225" t="s">
        <v>60</v>
      </c>
      <c r="D77" s="226">
        <v>2</v>
      </c>
      <c r="E77" s="227">
        <v>1722.81</v>
      </c>
      <c r="F77" s="227">
        <f t="shared" si="24"/>
        <v>172.28</v>
      </c>
      <c r="G77" s="227">
        <f t="shared" si="25"/>
        <v>3445.62</v>
      </c>
      <c r="H77" s="228">
        <f t="shared" si="26"/>
        <v>344.56</v>
      </c>
      <c r="I77" s="235"/>
      <c r="J77" s="235"/>
      <c r="K77" s="235"/>
      <c r="L77" s="235"/>
      <c r="M77" s="235"/>
      <c r="N77" s="235"/>
      <c r="O77" s="235"/>
    </row>
    <row r="78" s="192" customFormat="1" ht="22.15" customHeight="1" spans="1:15">
      <c r="A78" s="232"/>
      <c r="B78" s="229" t="s">
        <v>184</v>
      </c>
      <c r="C78" s="225" t="s">
        <v>185</v>
      </c>
      <c r="D78" s="226">
        <f>D75</f>
        <v>4</v>
      </c>
      <c r="E78" s="227">
        <f>44.56*2</f>
        <v>89.12</v>
      </c>
      <c r="F78" s="227">
        <f t="shared" si="24"/>
        <v>8.91</v>
      </c>
      <c r="G78" s="227">
        <f t="shared" si="25"/>
        <v>356.48</v>
      </c>
      <c r="H78" s="228">
        <f t="shared" si="26"/>
        <v>35.64</v>
      </c>
      <c r="I78" s="235"/>
      <c r="J78" s="235"/>
      <c r="K78" s="235"/>
      <c r="L78" s="235"/>
      <c r="M78" s="235"/>
      <c r="N78" s="235"/>
      <c r="O78" s="235"/>
    </row>
    <row r="79" s="192" customFormat="1" ht="22.15" customHeight="1" spans="1:15">
      <c r="A79" s="210"/>
      <c r="B79" s="229" t="s">
        <v>186</v>
      </c>
      <c r="C79" s="225" t="s">
        <v>185</v>
      </c>
      <c r="D79" s="226">
        <f>D76</f>
        <v>1</v>
      </c>
      <c r="E79" s="227">
        <f>58.85*2</f>
        <v>117.7</v>
      </c>
      <c r="F79" s="227">
        <f t="shared" si="24"/>
        <v>11.77</v>
      </c>
      <c r="G79" s="227">
        <f t="shared" si="25"/>
        <v>117.7</v>
      </c>
      <c r="H79" s="228">
        <f t="shared" si="26"/>
        <v>11.77</v>
      </c>
      <c r="I79" s="235"/>
      <c r="J79" s="235"/>
      <c r="K79" s="235"/>
      <c r="L79" s="235"/>
      <c r="M79" s="235"/>
      <c r="N79" s="235"/>
      <c r="O79" s="235"/>
    </row>
    <row r="80" s="192" customFormat="1" ht="22.15" customHeight="1" spans="1:15">
      <c r="A80" s="232"/>
      <c r="B80" s="229" t="s">
        <v>194</v>
      </c>
      <c r="C80" s="225" t="s">
        <v>185</v>
      </c>
      <c r="D80" s="226">
        <f>D77</f>
        <v>2</v>
      </c>
      <c r="E80" s="227">
        <f>58.85*2*1.1</f>
        <v>129.47</v>
      </c>
      <c r="F80" s="227">
        <f t="shared" si="24"/>
        <v>12.95</v>
      </c>
      <c r="G80" s="227">
        <f t="shared" si="25"/>
        <v>258.94</v>
      </c>
      <c r="H80" s="228">
        <f t="shared" si="26"/>
        <v>25.9</v>
      </c>
      <c r="I80" s="235"/>
      <c r="J80" s="235"/>
      <c r="K80" s="235"/>
      <c r="L80" s="235"/>
      <c r="M80" s="235"/>
      <c r="N80" s="235"/>
      <c r="O80" s="235"/>
    </row>
    <row r="81" s="192" customFormat="1" ht="22.15" customHeight="1" spans="1:15">
      <c r="A81" s="233"/>
      <c r="B81" s="229" t="s">
        <v>188</v>
      </c>
      <c r="C81" s="225"/>
      <c r="D81" s="230">
        <v>0.15</v>
      </c>
      <c r="E81" s="227">
        <f>SUM(G75:G80)</f>
        <v>8832.4</v>
      </c>
      <c r="F81" s="227"/>
      <c r="G81" s="227">
        <f>E81*D81</f>
        <v>1324.86</v>
      </c>
      <c r="H81" s="228"/>
      <c r="I81" s="235"/>
      <c r="J81" s="235"/>
      <c r="K81" s="235"/>
      <c r="L81" s="235"/>
      <c r="M81" s="235"/>
      <c r="N81" s="235"/>
      <c r="O81" s="235"/>
    </row>
    <row r="82" s="192" customFormat="1" ht="22.15" customHeight="1" spans="1:15">
      <c r="A82" s="233"/>
      <c r="B82" s="224" t="s">
        <v>167</v>
      </c>
      <c r="C82" s="225"/>
      <c r="D82" s="220"/>
      <c r="E82" s="220"/>
      <c r="F82" s="220"/>
      <c r="G82" s="221">
        <f>SUM(G75:G80)*7.749%</f>
        <v>684.42</v>
      </c>
      <c r="H82" s="231"/>
      <c r="I82" s="235"/>
      <c r="J82" s="235"/>
      <c r="K82" s="235"/>
      <c r="L82" s="235"/>
      <c r="M82" s="235"/>
      <c r="N82" s="235"/>
      <c r="O82" s="235"/>
    </row>
    <row r="83" s="192" customFormat="1" ht="22.15" customHeight="1" spans="1:15">
      <c r="A83" s="210" t="s">
        <v>16</v>
      </c>
      <c r="B83" s="219" t="str">
        <f>建筑工程概算!B192</f>
        <v>灵沙乡维修改造工程</v>
      </c>
      <c r="C83" s="211"/>
      <c r="D83" s="212"/>
      <c r="E83" s="221"/>
      <c r="F83" s="221"/>
      <c r="G83" s="213">
        <f>G84</f>
        <v>9117.97</v>
      </c>
      <c r="H83" s="217">
        <f>H84</f>
        <v>742.82</v>
      </c>
      <c r="I83" s="235"/>
      <c r="J83" s="235"/>
      <c r="K83" s="235"/>
      <c r="L83" s="235"/>
      <c r="M83" s="235"/>
      <c r="N83" s="235"/>
      <c r="O83" s="235"/>
    </row>
    <row r="84" s="192" customFormat="1" ht="22.15" customHeight="1" spans="1:15">
      <c r="A84" s="210" t="s">
        <v>210</v>
      </c>
      <c r="B84" s="222" t="s">
        <v>180</v>
      </c>
      <c r="C84" s="211" t="s">
        <v>57</v>
      </c>
      <c r="D84" s="212">
        <f>建筑工程概算!D194</f>
        <v>2</v>
      </c>
      <c r="E84" s="213"/>
      <c r="F84" s="213"/>
      <c r="G84" s="213">
        <f>SUM(G85:G92)</f>
        <v>9117.97</v>
      </c>
      <c r="H84" s="217">
        <f>SUM(H85:H92)</f>
        <v>742.82</v>
      </c>
      <c r="I84" s="235"/>
      <c r="J84" s="235"/>
      <c r="K84" s="235"/>
      <c r="L84" s="235"/>
      <c r="M84" s="235"/>
      <c r="N84" s="235"/>
      <c r="O84" s="235"/>
    </row>
    <row r="85" s="192" customFormat="1" ht="22.15" customHeight="1" spans="1:15">
      <c r="A85" s="210"/>
      <c r="B85" s="224" t="s">
        <v>193</v>
      </c>
      <c r="C85" s="225" t="s">
        <v>60</v>
      </c>
      <c r="D85" s="226">
        <v>2</v>
      </c>
      <c r="E85" s="227">
        <v>1722.81</v>
      </c>
      <c r="F85" s="227">
        <f t="shared" ref="F85:F90" si="27">E85*0.1</f>
        <v>172.28</v>
      </c>
      <c r="G85" s="227">
        <f t="shared" ref="G85:G90" si="28">D85*E85</f>
        <v>3445.62</v>
      </c>
      <c r="H85" s="228">
        <f t="shared" ref="H85:H90" si="29">D85*F85</f>
        <v>344.56</v>
      </c>
      <c r="I85" s="235"/>
      <c r="J85" s="235"/>
      <c r="K85" s="235"/>
      <c r="L85" s="235"/>
      <c r="M85" s="235"/>
      <c r="N85" s="235"/>
      <c r="O85" s="235"/>
    </row>
    <row r="86" s="192" customFormat="1" ht="22.15" customHeight="1" spans="1:15">
      <c r="A86" s="232"/>
      <c r="B86" s="224" t="s">
        <v>197</v>
      </c>
      <c r="C86" s="225" t="s">
        <v>60</v>
      </c>
      <c r="D86" s="226">
        <v>1</v>
      </c>
      <c r="E86" s="227">
        <v>2608.21</v>
      </c>
      <c r="F86" s="227">
        <f t="shared" si="27"/>
        <v>260.82</v>
      </c>
      <c r="G86" s="227">
        <f t="shared" si="28"/>
        <v>2608.21</v>
      </c>
      <c r="H86" s="228">
        <f t="shared" si="29"/>
        <v>260.82</v>
      </c>
      <c r="I86" s="235"/>
      <c r="J86" s="235"/>
      <c r="K86" s="235"/>
      <c r="L86" s="235"/>
      <c r="M86" s="235"/>
      <c r="N86" s="235"/>
      <c r="O86" s="235"/>
    </row>
    <row r="87" s="192" customFormat="1" ht="22.15" customHeight="1" spans="1:15">
      <c r="A87" s="232"/>
      <c r="B87" s="229" t="s">
        <v>194</v>
      </c>
      <c r="C87" s="225" t="s">
        <v>185</v>
      </c>
      <c r="D87" s="226">
        <f>D84</f>
        <v>2</v>
      </c>
      <c r="E87" s="227">
        <f>58.85*2*1.1</f>
        <v>129.47</v>
      </c>
      <c r="F87" s="227">
        <f t="shared" si="27"/>
        <v>12.95</v>
      </c>
      <c r="G87" s="227">
        <f t="shared" si="28"/>
        <v>258.94</v>
      </c>
      <c r="H87" s="228">
        <f t="shared" si="29"/>
        <v>25.9</v>
      </c>
      <c r="I87" s="235"/>
      <c r="J87" s="235"/>
      <c r="K87" s="235"/>
      <c r="L87" s="235"/>
      <c r="M87" s="235"/>
      <c r="N87" s="235"/>
      <c r="O87" s="235"/>
    </row>
    <row r="88" s="192" customFormat="1" ht="22.15" customHeight="1" spans="1:15">
      <c r="A88" s="232"/>
      <c r="B88" s="229" t="s">
        <v>198</v>
      </c>
      <c r="C88" s="225" t="s">
        <v>185</v>
      </c>
      <c r="D88" s="226">
        <f>D86</f>
        <v>1</v>
      </c>
      <c r="E88" s="227">
        <f>110.97*2*1.1</f>
        <v>244.13</v>
      </c>
      <c r="F88" s="227">
        <f t="shared" si="27"/>
        <v>24.41</v>
      </c>
      <c r="G88" s="227">
        <f t="shared" si="28"/>
        <v>244.13</v>
      </c>
      <c r="H88" s="228">
        <f t="shared" si="29"/>
        <v>24.41</v>
      </c>
      <c r="I88" s="235"/>
      <c r="J88" s="235"/>
      <c r="K88" s="235"/>
      <c r="L88" s="235"/>
      <c r="M88" s="235"/>
      <c r="N88" s="235"/>
      <c r="O88" s="235"/>
    </row>
    <row r="89" s="192" customFormat="1" ht="22.15" customHeight="1" spans="1:15">
      <c r="A89" s="232"/>
      <c r="B89" s="229" t="s">
        <v>211</v>
      </c>
      <c r="C89" s="225" t="s">
        <v>60</v>
      </c>
      <c r="D89" s="226">
        <v>1</v>
      </c>
      <c r="E89" s="227">
        <v>323.25</v>
      </c>
      <c r="F89" s="227">
        <f t="shared" si="27"/>
        <v>32.33</v>
      </c>
      <c r="G89" s="227">
        <f t="shared" si="28"/>
        <v>323.25</v>
      </c>
      <c r="H89" s="228">
        <f t="shared" si="29"/>
        <v>32.33</v>
      </c>
      <c r="I89" s="235"/>
      <c r="J89" s="235"/>
      <c r="K89" s="235"/>
      <c r="L89" s="235"/>
      <c r="M89" s="235"/>
      <c r="N89" s="235"/>
      <c r="O89" s="235"/>
    </row>
    <row r="90" s="192" customFormat="1" ht="22.15" customHeight="1" spans="1:15">
      <c r="A90" s="232"/>
      <c r="B90" s="229" t="s">
        <v>212</v>
      </c>
      <c r="C90" s="225" t="s">
        <v>60</v>
      </c>
      <c r="D90" s="226">
        <v>1</v>
      </c>
      <c r="E90" s="227">
        <f>421.53*1.3</f>
        <v>547.99</v>
      </c>
      <c r="F90" s="227">
        <f t="shared" si="27"/>
        <v>54.8</v>
      </c>
      <c r="G90" s="227">
        <f t="shared" si="28"/>
        <v>547.99</v>
      </c>
      <c r="H90" s="228">
        <f t="shared" si="29"/>
        <v>54.8</v>
      </c>
      <c r="I90" s="235"/>
      <c r="J90" s="235"/>
      <c r="K90" s="235"/>
      <c r="L90" s="235"/>
      <c r="M90" s="235"/>
      <c r="N90" s="235"/>
      <c r="O90" s="235"/>
    </row>
    <row r="91" s="192" customFormat="1" ht="22.15" customHeight="1" spans="1:15">
      <c r="A91" s="233"/>
      <c r="B91" s="229" t="s">
        <v>188</v>
      </c>
      <c r="C91" s="225"/>
      <c r="D91" s="230">
        <v>0.15</v>
      </c>
      <c r="E91" s="227">
        <f>SUM(G85:G90)</f>
        <v>7428.14</v>
      </c>
      <c r="F91" s="227"/>
      <c r="G91" s="227">
        <f>E91*D91</f>
        <v>1114.22</v>
      </c>
      <c r="H91" s="228"/>
      <c r="I91" s="235"/>
      <c r="J91" s="235"/>
      <c r="K91" s="235"/>
      <c r="L91" s="235"/>
      <c r="M91" s="235"/>
      <c r="N91" s="235"/>
      <c r="O91" s="235"/>
    </row>
    <row r="92" s="192" customFormat="1" ht="22.15" customHeight="1" spans="1:15">
      <c r="A92" s="233"/>
      <c r="B92" s="224" t="s">
        <v>167</v>
      </c>
      <c r="C92" s="225"/>
      <c r="D92" s="220"/>
      <c r="E92" s="220"/>
      <c r="F92" s="220"/>
      <c r="G92" s="221">
        <f>SUM(G85:G90)*7.749%</f>
        <v>575.61</v>
      </c>
      <c r="H92" s="231"/>
      <c r="I92" s="235"/>
      <c r="J92" s="235"/>
      <c r="K92" s="235"/>
      <c r="L92" s="235"/>
      <c r="M92" s="235"/>
      <c r="N92" s="235"/>
      <c r="O92" s="235"/>
    </row>
    <row r="93" s="192" customFormat="1" ht="22.15" customHeight="1" spans="1:15">
      <c r="A93" s="210" t="s">
        <v>17</v>
      </c>
      <c r="B93" s="219" t="str">
        <f>建筑工程概算!B214</f>
        <v>黄渠桥镇维修改造工程</v>
      </c>
      <c r="C93" s="211"/>
      <c r="D93" s="212"/>
      <c r="E93" s="221"/>
      <c r="F93" s="221"/>
      <c r="G93" s="213">
        <f>G94</f>
        <v>10358.69</v>
      </c>
      <c r="H93" s="217">
        <f>H94</f>
        <v>843.9</v>
      </c>
      <c r="I93" s="235"/>
      <c r="J93" s="235"/>
      <c r="K93" s="235"/>
      <c r="L93" s="235"/>
      <c r="M93" s="235"/>
      <c r="N93" s="235"/>
      <c r="O93" s="235"/>
    </row>
    <row r="94" s="192" customFormat="1" ht="22.15" customHeight="1" spans="1:15">
      <c r="A94" s="210" t="s">
        <v>213</v>
      </c>
      <c r="B94" s="222" t="s">
        <v>180</v>
      </c>
      <c r="C94" s="211" t="s">
        <v>57</v>
      </c>
      <c r="D94" s="212">
        <f>建筑工程概算!D239</f>
        <v>5</v>
      </c>
      <c r="E94" s="213"/>
      <c r="F94" s="213"/>
      <c r="G94" s="213">
        <f>SUM(G95:G104)</f>
        <v>10358.69</v>
      </c>
      <c r="H94" s="217">
        <f>SUM(H95:H104)</f>
        <v>843.9</v>
      </c>
      <c r="I94" s="235"/>
      <c r="J94" s="235"/>
      <c r="K94" s="235"/>
      <c r="L94" s="235"/>
      <c r="M94" s="235"/>
      <c r="N94" s="235"/>
      <c r="O94" s="235"/>
    </row>
    <row r="95" s="192" customFormat="1" ht="22.15" customHeight="1" spans="1:15">
      <c r="A95" s="210"/>
      <c r="B95" s="224" t="s">
        <v>181</v>
      </c>
      <c r="C95" s="225" t="s">
        <v>60</v>
      </c>
      <c r="D95" s="226">
        <v>1</v>
      </c>
      <c r="E95" s="227">
        <v>843.04</v>
      </c>
      <c r="F95" s="227">
        <f t="shared" ref="F95:F99" si="30">E95*0.1</f>
        <v>84.3</v>
      </c>
      <c r="G95" s="227">
        <f t="shared" ref="G95:G99" si="31">D95*E95</f>
        <v>843.04</v>
      </c>
      <c r="H95" s="228">
        <f t="shared" ref="H95:H99" si="32">D95*F95</f>
        <v>84.3</v>
      </c>
      <c r="I95" s="235"/>
      <c r="J95" s="235"/>
      <c r="K95" s="235"/>
      <c r="L95" s="235"/>
      <c r="M95" s="235"/>
      <c r="N95" s="235"/>
      <c r="O95" s="235"/>
    </row>
    <row r="96" s="192" customFormat="1" ht="22.15" customHeight="1" spans="1:15">
      <c r="A96" s="210"/>
      <c r="B96" s="224" t="s">
        <v>182</v>
      </c>
      <c r="C96" s="225" t="s">
        <v>60</v>
      </c>
      <c r="D96" s="226">
        <v>1</v>
      </c>
      <c r="E96" s="227">
        <v>1281.5</v>
      </c>
      <c r="F96" s="227">
        <f t="shared" si="30"/>
        <v>128.15</v>
      </c>
      <c r="G96" s="227">
        <f t="shared" si="31"/>
        <v>1281.5</v>
      </c>
      <c r="H96" s="228">
        <f t="shared" si="32"/>
        <v>128.15</v>
      </c>
      <c r="I96" s="235"/>
      <c r="J96" s="235"/>
      <c r="K96" s="235"/>
      <c r="L96" s="235"/>
      <c r="M96" s="235"/>
      <c r="N96" s="235"/>
      <c r="O96" s="235"/>
    </row>
    <row r="97" s="192" customFormat="1" ht="22.15" customHeight="1" spans="1:15">
      <c r="A97" s="210"/>
      <c r="B97" s="224" t="s">
        <v>193</v>
      </c>
      <c r="C97" s="225" t="s">
        <v>60</v>
      </c>
      <c r="D97" s="226">
        <v>3</v>
      </c>
      <c r="E97" s="227">
        <v>1722.81</v>
      </c>
      <c r="F97" s="227">
        <f t="shared" si="30"/>
        <v>172.28</v>
      </c>
      <c r="G97" s="227">
        <f t="shared" si="31"/>
        <v>5168.43</v>
      </c>
      <c r="H97" s="228">
        <f t="shared" si="32"/>
        <v>516.84</v>
      </c>
      <c r="I97" s="235"/>
      <c r="J97" s="235"/>
      <c r="K97" s="235"/>
      <c r="L97" s="235"/>
      <c r="M97" s="235"/>
      <c r="N97" s="235"/>
      <c r="O97" s="235"/>
    </row>
    <row r="98" s="192" customFormat="1" ht="22.15" customHeight="1" spans="1:15">
      <c r="A98" s="210"/>
      <c r="B98" s="229" t="s">
        <v>214</v>
      </c>
      <c r="C98" s="225" t="s">
        <v>185</v>
      </c>
      <c r="D98" s="226">
        <f>D95</f>
        <v>1</v>
      </c>
      <c r="E98" s="227">
        <f>44.56*2</f>
        <v>89.12</v>
      </c>
      <c r="F98" s="227">
        <f t="shared" si="30"/>
        <v>8.91</v>
      </c>
      <c r="G98" s="227">
        <f t="shared" si="31"/>
        <v>89.12</v>
      </c>
      <c r="H98" s="228">
        <f t="shared" si="32"/>
        <v>8.91</v>
      </c>
      <c r="I98" s="235"/>
      <c r="J98" s="235"/>
      <c r="K98" s="235"/>
      <c r="L98" s="235"/>
      <c r="M98" s="235"/>
      <c r="N98" s="235"/>
      <c r="O98" s="235"/>
    </row>
    <row r="99" s="192" customFormat="1" ht="22.15" customHeight="1" spans="1:15">
      <c r="A99" s="210"/>
      <c r="B99" s="229" t="s">
        <v>186</v>
      </c>
      <c r="C99" s="225" t="s">
        <v>185</v>
      </c>
      <c r="D99" s="226">
        <f>D96</f>
        <v>1</v>
      </c>
      <c r="E99" s="227">
        <f>58.85*2</f>
        <v>117.7</v>
      </c>
      <c r="F99" s="227">
        <f t="shared" si="30"/>
        <v>11.77</v>
      </c>
      <c r="G99" s="227">
        <f t="shared" si="31"/>
        <v>117.7</v>
      </c>
      <c r="H99" s="228">
        <f t="shared" si="32"/>
        <v>11.77</v>
      </c>
      <c r="I99" s="235"/>
      <c r="J99" s="235"/>
      <c r="K99" s="235"/>
      <c r="L99" s="235"/>
      <c r="M99" s="235"/>
      <c r="N99" s="235"/>
      <c r="O99" s="235"/>
    </row>
    <row r="100" s="192" customFormat="1" ht="22.15" customHeight="1" spans="1:15">
      <c r="A100" s="232"/>
      <c r="B100" s="229" t="s">
        <v>194</v>
      </c>
      <c r="C100" s="225" t="s">
        <v>185</v>
      </c>
      <c r="D100" s="226">
        <f>D97</f>
        <v>3</v>
      </c>
      <c r="E100" s="227">
        <f>58.85*2*1.1</f>
        <v>129.47</v>
      </c>
      <c r="F100" s="227">
        <f t="shared" ref="F100:F102" si="33">E100*0.1</f>
        <v>12.95</v>
      </c>
      <c r="G100" s="227">
        <f t="shared" ref="G100:G102" si="34">D100*E100</f>
        <v>388.41</v>
      </c>
      <c r="H100" s="228">
        <f t="shared" ref="H100:H102" si="35">D100*F100</f>
        <v>38.85</v>
      </c>
      <c r="I100" s="235"/>
      <c r="J100" s="235"/>
      <c r="K100" s="235"/>
      <c r="L100" s="235"/>
      <c r="M100" s="235"/>
      <c r="N100" s="235"/>
      <c r="O100" s="235"/>
    </row>
    <row r="101" s="192" customFormat="1" ht="22.15" customHeight="1" spans="1:15">
      <c r="A101" s="210"/>
      <c r="B101" s="229" t="s">
        <v>211</v>
      </c>
      <c r="C101" s="225" t="s">
        <v>60</v>
      </c>
      <c r="D101" s="226">
        <v>1</v>
      </c>
      <c r="E101" s="227">
        <v>323.25</v>
      </c>
      <c r="F101" s="227">
        <f t="shared" si="33"/>
        <v>32.33</v>
      </c>
      <c r="G101" s="227">
        <f t="shared" si="34"/>
        <v>323.25</v>
      </c>
      <c r="H101" s="228">
        <f t="shared" si="35"/>
        <v>32.33</v>
      </c>
      <c r="I101" s="235"/>
      <c r="J101" s="235"/>
      <c r="K101" s="235"/>
      <c r="L101" s="235"/>
      <c r="M101" s="235"/>
      <c r="N101" s="235"/>
      <c r="O101" s="235"/>
    </row>
    <row r="102" s="192" customFormat="1" ht="22.15" customHeight="1" spans="1:15">
      <c r="A102" s="232"/>
      <c r="B102" s="229" t="s">
        <v>215</v>
      </c>
      <c r="C102" s="225" t="s">
        <v>60</v>
      </c>
      <c r="D102" s="226">
        <v>1</v>
      </c>
      <c r="E102" s="227">
        <v>227.47</v>
      </c>
      <c r="F102" s="227">
        <f t="shared" si="33"/>
        <v>22.75</v>
      </c>
      <c r="G102" s="227">
        <f t="shared" si="34"/>
        <v>227.47</v>
      </c>
      <c r="H102" s="228">
        <f t="shared" si="35"/>
        <v>22.75</v>
      </c>
      <c r="I102" s="235"/>
      <c r="J102" s="235"/>
      <c r="K102" s="235"/>
      <c r="L102" s="235"/>
      <c r="M102" s="235"/>
      <c r="N102" s="235"/>
      <c r="O102" s="235"/>
    </row>
    <row r="103" s="192" customFormat="1" ht="22.15" customHeight="1" spans="1:15">
      <c r="A103" s="233"/>
      <c r="B103" s="229" t="s">
        <v>188</v>
      </c>
      <c r="C103" s="225"/>
      <c r="D103" s="230">
        <v>0.15</v>
      </c>
      <c r="E103" s="227">
        <f>SUM(G95:G102)</f>
        <v>8438.92</v>
      </c>
      <c r="F103" s="227"/>
      <c r="G103" s="227">
        <f>E103*D103</f>
        <v>1265.84</v>
      </c>
      <c r="H103" s="228"/>
      <c r="I103" s="235"/>
      <c r="J103" s="235"/>
      <c r="K103" s="235"/>
      <c r="L103" s="235"/>
      <c r="M103" s="235"/>
      <c r="N103" s="235"/>
      <c r="O103" s="235"/>
    </row>
    <row r="104" s="192" customFormat="1" ht="22.15" customHeight="1" spans="1:15">
      <c r="A104" s="233"/>
      <c r="B104" s="224" t="s">
        <v>167</v>
      </c>
      <c r="C104" s="225"/>
      <c r="D104" s="220"/>
      <c r="E104" s="220"/>
      <c r="F104" s="220"/>
      <c r="G104" s="221">
        <f>SUM(G95:G102)*7.749%</f>
        <v>653.93</v>
      </c>
      <c r="H104" s="231"/>
      <c r="I104" s="235"/>
      <c r="J104" s="235"/>
      <c r="K104" s="235"/>
      <c r="L104" s="235"/>
      <c r="M104" s="235"/>
      <c r="N104" s="235"/>
      <c r="O104" s="235"/>
    </row>
    <row r="105" s="192" customFormat="1" ht="22.15" customHeight="1" spans="1:15">
      <c r="A105" s="233"/>
      <c r="B105" s="224"/>
      <c r="C105" s="225"/>
      <c r="D105" s="220"/>
      <c r="E105" s="220"/>
      <c r="F105" s="220"/>
      <c r="G105" s="221"/>
      <c r="H105" s="231"/>
      <c r="I105" s="235"/>
      <c r="J105" s="235"/>
      <c r="K105" s="235"/>
      <c r="L105" s="235"/>
      <c r="M105" s="235"/>
      <c r="N105" s="235"/>
      <c r="O105" s="235"/>
    </row>
    <row r="106" ht="22.15" customHeight="1" spans="1:8">
      <c r="A106" s="223"/>
      <c r="B106" s="236"/>
      <c r="C106" s="236"/>
      <c r="D106" s="226"/>
      <c r="E106" s="227"/>
      <c r="F106" s="227"/>
      <c r="G106" s="237"/>
      <c r="H106" s="238"/>
    </row>
    <row r="107" ht="22.15" customHeight="1" spans="1:8">
      <c r="A107" s="239"/>
      <c r="B107" s="240"/>
      <c r="C107" s="241"/>
      <c r="D107" s="242"/>
      <c r="E107" s="243"/>
      <c r="F107" s="243"/>
      <c r="G107" s="242"/>
      <c r="H107" s="244"/>
    </row>
    <row r="108" ht="22.15" customHeight="1"/>
    <row r="109" ht="22.15" customHeight="1"/>
    <row r="110" ht="22.15" customHeight="1"/>
    <row r="111" ht="22.15" customHeight="1"/>
    <row r="112" ht="22.15" customHeight="1"/>
    <row r="113" ht="22.15" customHeight="1"/>
    <row r="114" ht="22.15" customHeight="1"/>
    <row r="115" ht="22.15" customHeight="1"/>
    <row r="116" ht="22.15" customHeight="1"/>
    <row r="117" ht="22.15" customHeight="1"/>
    <row r="118" ht="22.15" customHeight="1"/>
    <row r="119" ht="22.15" customHeight="1"/>
    <row r="120" ht="22.15" customHeight="1"/>
    <row r="121" ht="22.15" customHeight="1"/>
    <row r="122" ht="22.15" customHeight="1"/>
    <row r="123" ht="22.15" customHeight="1"/>
    <row r="124" ht="22.15" customHeight="1"/>
    <row r="125" ht="22.15" customHeight="1"/>
    <row r="126" ht="22.15" customHeight="1"/>
    <row r="127" ht="22.15" customHeight="1"/>
    <row r="128" ht="22.15" customHeight="1"/>
    <row r="129" ht="22.15" customHeight="1"/>
    <row r="130" ht="22.15" customHeight="1"/>
  </sheetData>
  <mergeCells count="9">
    <mergeCell ref="A1:H1"/>
    <mergeCell ref="G2:H2"/>
    <mergeCell ref="E3:F3"/>
    <mergeCell ref="G3:H3"/>
    <mergeCell ref="A5:B5"/>
    <mergeCell ref="A3:A4"/>
    <mergeCell ref="B3:B4"/>
    <mergeCell ref="C3:C4"/>
    <mergeCell ref="D3:D4"/>
  </mergeCells>
  <printOptions horizontalCentered="1"/>
  <pageMargins left="0.708661417322835" right="0.708661417322835" top="0.748031496062992" bottom="0.748031496062992" header="0.31496062992126" footer="0.31496062992126"/>
  <pageSetup paperSize="9" firstPageNumber="25" orientation="portrait" useFirstPageNumber="1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N44"/>
  <sheetViews>
    <sheetView view="pageBreakPreview" zoomScale="115" zoomScaleNormal="100" workbookViewId="0">
      <pane ySplit="4" topLeftCell="A17" activePane="bottomLeft" state="frozen"/>
      <selection/>
      <selection pane="bottomLeft" activeCell="B50" sqref="B50"/>
    </sheetView>
  </sheetViews>
  <sheetFormatPr defaultColWidth="9" defaultRowHeight="14.25"/>
  <cols>
    <col min="1" max="1" width="9.875" style="171" customWidth="1"/>
    <col min="2" max="2" width="26.375" style="172" customWidth="1"/>
    <col min="3" max="3" width="5.75" style="173" customWidth="1"/>
    <col min="4" max="4" width="8.375" style="174" customWidth="1"/>
    <col min="5" max="5" width="7.125" style="171" customWidth="1"/>
    <col min="6" max="6" width="7.625" style="171" customWidth="1"/>
    <col min="7" max="7" width="6.75" style="171" customWidth="1"/>
    <col min="8" max="8" width="7.375" style="171" customWidth="1"/>
    <col min="9" max="9" width="7.875" style="171" customWidth="1"/>
    <col min="10" max="10" width="7.925" style="171" customWidth="1"/>
    <col min="11" max="11" width="7" style="171" customWidth="1"/>
    <col min="12" max="12" width="7.25" style="171" customWidth="1"/>
    <col min="13" max="13" width="6.625" style="171" customWidth="1"/>
    <col min="14" max="14" width="6.875" style="171" customWidth="1"/>
    <col min="15" max="16384" width="9" style="171"/>
  </cols>
  <sheetData>
    <row r="1" s="166" customFormat="1" ht="24" customHeight="1" spans="1:14">
      <c r="A1" s="175" t="s">
        <v>216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="167" customFormat="1" ht="19.9" customHeight="1" spans="1:14">
      <c r="A2" s="176" t="s">
        <v>217</v>
      </c>
      <c r="B2" s="176" t="s">
        <v>218</v>
      </c>
      <c r="C2" s="176" t="s">
        <v>35</v>
      </c>
      <c r="D2" s="176" t="s">
        <v>219</v>
      </c>
      <c r="E2" s="176" t="s">
        <v>220</v>
      </c>
      <c r="F2" s="176"/>
      <c r="G2" s="176"/>
      <c r="H2" s="176"/>
      <c r="I2" s="176"/>
      <c r="J2" s="176"/>
      <c r="K2" s="176"/>
      <c r="L2" s="176"/>
      <c r="M2" s="176"/>
      <c r="N2" s="176"/>
    </row>
    <row r="3" s="167" customFormat="1" ht="19.9" customHeight="1" spans="1:14">
      <c r="A3" s="176"/>
      <c r="B3" s="176"/>
      <c r="C3" s="176"/>
      <c r="D3" s="176"/>
      <c r="E3" s="176" t="s">
        <v>221</v>
      </c>
      <c r="F3" s="176" t="s">
        <v>222</v>
      </c>
      <c r="G3" s="176" t="s">
        <v>223</v>
      </c>
      <c r="H3" s="176" t="s">
        <v>224</v>
      </c>
      <c r="I3" s="176" t="s">
        <v>225</v>
      </c>
      <c r="J3" s="176" t="s">
        <v>226</v>
      </c>
      <c r="K3" s="176" t="s">
        <v>227</v>
      </c>
      <c r="L3" s="176" t="s">
        <v>228</v>
      </c>
      <c r="M3" s="176" t="s">
        <v>229</v>
      </c>
      <c r="N3" s="176" t="s">
        <v>230</v>
      </c>
    </row>
    <row r="4" s="167" customFormat="1" ht="2.45" customHeight="1" spans="1:14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="168" customFormat="1" ht="19.9" customHeight="1" spans="1:14">
      <c r="A5" s="177">
        <v>-1</v>
      </c>
      <c r="B5" s="177">
        <v>-2</v>
      </c>
      <c r="C5" s="177">
        <v>-3</v>
      </c>
      <c r="D5" s="177">
        <v>-4</v>
      </c>
      <c r="E5" s="177">
        <v>-5</v>
      </c>
      <c r="F5" s="177">
        <v>-6</v>
      </c>
      <c r="G5" s="177">
        <v>-7</v>
      </c>
      <c r="H5" s="177">
        <v>-8</v>
      </c>
      <c r="I5" s="177">
        <v>-9</v>
      </c>
      <c r="J5" s="177">
        <v>-10</v>
      </c>
      <c r="K5" s="177">
        <v>-11</v>
      </c>
      <c r="L5" s="177">
        <v>-12</v>
      </c>
      <c r="M5" s="177">
        <v>-13</v>
      </c>
      <c r="N5" s="177">
        <v>-14</v>
      </c>
    </row>
    <row r="6" s="168" customFormat="1" ht="18" customHeight="1" spans="1:14">
      <c r="A6" s="178">
        <v>1001</v>
      </c>
      <c r="B6" s="179" t="s">
        <v>231</v>
      </c>
      <c r="C6" s="180" t="s">
        <v>232</v>
      </c>
      <c r="D6" s="181">
        <f t="shared" ref="D6:D16" si="0">SUM(E6:N6)</f>
        <v>332.4</v>
      </c>
      <c r="E6" s="181">
        <v>244.2</v>
      </c>
      <c r="F6" s="181">
        <v>4.88</v>
      </c>
      <c r="G6" s="181"/>
      <c r="H6" s="181"/>
      <c r="I6" s="181">
        <v>11.96</v>
      </c>
      <c r="J6" s="181">
        <v>15.66</v>
      </c>
      <c r="K6" s="181">
        <v>19.37</v>
      </c>
      <c r="L6" s="181"/>
      <c r="M6" s="181">
        <v>26.65</v>
      </c>
      <c r="N6" s="181">
        <v>9.68</v>
      </c>
    </row>
    <row r="7" s="169" customFormat="1" ht="15" customHeight="1" spans="1:14">
      <c r="A7" s="182">
        <v>1031</v>
      </c>
      <c r="B7" s="182" t="s">
        <v>233</v>
      </c>
      <c r="C7" s="183" t="s">
        <v>232</v>
      </c>
      <c r="D7" s="181">
        <f t="shared" si="0"/>
        <v>897.93</v>
      </c>
      <c r="E7" s="184">
        <v>659.68</v>
      </c>
      <c r="F7" s="184">
        <v>13.19</v>
      </c>
      <c r="G7" s="184"/>
      <c r="H7" s="184"/>
      <c r="I7" s="184">
        <v>32.3</v>
      </c>
      <c r="J7" s="184">
        <v>42.31</v>
      </c>
      <c r="K7" s="184">
        <v>52.32</v>
      </c>
      <c r="L7" s="184"/>
      <c r="M7" s="184">
        <v>71.98</v>
      </c>
      <c r="N7" s="184">
        <v>26.15</v>
      </c>
    </row>
    <row r="8" s="169" customFormat="1" ht="15" customHeight="1" spans="1:14">
      <c r="A8" s="182">
        <v>1144</v>
      </c>
      <c r="B8" s="182" t="s">
        <v>234</v>
      </c>
      <c r="C8" s="183" t="s">
        <v>232</v>
      </c>
      <c r="D8" s="181">
        <f t="shared" si="0"/>
        <v>313.94</v>
      </c>
      <c r="E8" s="184">
        <v>23.66</v>
      </c>
      <c r="F8" s="184">
        <v>7.76</v>
      </c>
      <c r="G8" s="184">
        <v>131.55</v>
      </c>
      <c r="H8" s="184"/>
      <c r="I8" s="184">
        <v>7.82</v>
      </c>
      <c r="J8" s="184">
        <v>10.25</v>
      </c>
      <c r="K8" s="184">
        <v>12.67</v>
      </c>
      <c r="L8" s="184">
        <v>85.92</v>
      </c>
      <c r="M8" s="184">
        <v>25.17</v>
      </c>
      <c r="N8" s="184">
        <v>9.14</v>
      </c>
    </row>
    <row r="9" s="170" customFormat="1" ht="18" customHeight="1" spans="1:14">
      <c r="A9" s="178">
        <v>1128</v>
      </c>
      <c r="B9" s="185" t="s">
        <v>235</v>
      </c>
      <c r="C9" s="180" t="s">
        <v>232</v>
      </c>
      <c r="D9" s="181">
        <f t="shared" si="0"/>
        <v>161.77</v>
      </c>
      <c r="E9" s="181">
        <v>6.35</v>
      </c>
      <c r="F9" s="181">
        <v>7.61</v>
      </c>
      <c r="G9" s="181">
        <v>69.76</v>
      </c>
      <c r="H9" s="181"/>
      <c r="I9" s="181">
        <v>4.02</v>
      </c>
      <c r="J9" s="181">
        <v>5.26</v>
      </c>
      <c r="K9" s="181">
        <v>6.51</v>
      </c>
      <c r="L9" s="181">
        <v>44.58</v>
      </c>
      <c r="M9" s="181">
        <v>12.97</v>
      </c>
      <c r="N9" s="181">
        <v>4.71</v>
      </c>
    </row>
    <row r="10" s="169" customFormat="1" ht="15" customHeight="1" spans="1:14">
      <c r="A10" s="182">
        <v>1225</v>
      </c>
      <c r="B10" s="182" t="s">
        <v>236</v>
      </c>
      <c r="C10" s="183" t="s">
        <v>232</v>
      </c>
      <c r="D10" s="181">
        <f t="shared" si="0"/>
        <v>666.47</v>
      </c>
      <c r="E10" s="184">
        <v>115.4</v>
      </c>
      <c r="F10" s="184">
        <v>33.98</v>
      </c>
      <c r="G10" s="184">
        <v>224.39</v>
      </c>
      <c r="H10" s="184"/>
      <c r="I10" s="184">
        <v>17.94</v>
      </c>
      <c r="J10" s="184">
        <v>23.5</v>
      </c>
      <c r="K10" s="184">
        <v>29.06</v>
      </c>
      <c r="L10" s="184">
        <v>149.36</v>
      </c>
      <c r="M10" s="184">
        <v>53.43</v>
      </c>
      <c r="N10" s="184">
        <v>19.41</v>
      </c>
    </row>
    <row r="11" s="169" customFormat="1" ht="15" customHeight="1" spans="1:14">
      <c r="A11" s="182">
        <v>1238</v>
      </c>
      <c r="B11" s="182" t="s">
        <v>237</v>
      </c>
      <c r="C11" s="183" t="s">
        <v>232</v>
      </c>
      <c r="D11" s="181">
        <f t="shared" si="0"/>
        <v>2257.14</v>
      </c>
      <c r="E11" s="184">
        <v>1343.59</v>
      </c>
      <c r="F11" s="184">
        <v>80.54</v>
      </c>
      <c r="G11" s="184">
        <v>267.26</v>
      </c>
      <c r="H11" s="184"/>
      <c r="I11" s="184">
        <v>81.19</v>
      </c>
      <c r="J11" s="184">
        <v>106.35</v>
      </c>
      <c r="K11" s="184">
        <v>131.53</v>
      </c>
      <c r="L11" s="184"/>
      <c r="M11" s="184">
        <v>180.94</v>
      </c>
      <c r="N11" s="184">
        <v>65.74</v>
      </c>
    </row>
    <row r="12" s="170" customFormat="1" ht="18" customHeight="1" spans="1:14">
      <c r="A12" s="178">
        <v>2417</v>
      </c>
      <c r="B12" s="186" t="s">
        <v>238</v>
      </c>
      <c r="C12" s="180" t="s">
        <v>232</v>
      </c>
      <c r="D12" s="181">
        <f t="shared" si="0"/>
        <v>3813.77</v>
      </c>
      <c r="E12" s="181">
        <v>105.01</v>
      </c>
      <c r="F12" s="181">
        <v>32.73</v>
      </c>
      <c r="G12" s="181">
        <v>1531.63</v>
      </c>
      <c r="H12" s="181"/>
      <c r="I12" s="181">
        <v>80.13</v>
      </c>
      <c r="J12" s="181">
        <v>201.19</v>
      </c>
      <c r="K12" s="181">
        <v>136.55</v>
      </c>
      <c r="L12" s="181">
        <v>1309.72</v>
      </c>
      <c r="M12" s="181">
        <v>305.73</v>
      </c>
      <c r="N12" s="181">
        <v>111.08</v>
      </c>
    </row>
    <row r="13" s="169" customFormat="1" ht="15" customHeight="1" spans="1:14">
      <c r="A13" s="182">
        <v>4267</v>
      </c>
      <c r="B13" s="182" t="s">
        <v>239</v>
      </c>
      <c r="C13" s="183" t="s">
        <v>62</v>
      </c>
      <c r="D13" s="181">
        <f t="shared" si="0"/>
        <v>6788.96</v>
      </c>
      <c r="E13" s="184">
        <v>814.08</v>
      </c>
      <c r="F13" s="184">
        <v>2709.24</v>
      </c>
      <c r="G13" s="184">
        <v>249.42</v>
      </c>
      <c r="H13" s="184"/>
      <c r="I13" s="184">
        <v>181.09</v>
      </c>
      <c r="J13" s="184">
        <v>197.69</v>
      </c>
      <c r="K13" s="184">
        <v>290.61</v>
      </c>
      <c r="L13" s="184">
        <v>1604.86</v>
      </c>
      <c r="M13" s="184">
        <v>544.23</v>
      </c>
      <c r="N13" s="184">
        <v>197.74</v>
      </c>
    </row>
    <row r="14" s="170" customFormat="1" ht="18" customHeight="1" spans="1:14">
      <c r="A14" s="178">
        <v>10184</v>
      </c>
      <c r="B14" s="185" t="s">
        <v>240</v>
      </c>
      <c r="C14" s="180" t="s">
        <v>232</v>
      </c>
      <c r="D14" s="181">
        <f t="shared" si="0"/>
        <v>1917.27</v>
      </c>
      <c r="E14" s="181">
        <v>623.16</v>
      </c>
      <c r="F14" s="181">
        <v>33.08</v>
      </c>
      <c r="G14" s="181">
        <v>479.47</v>
      </c>
      <c r="H14" s="181"/>
      <c r="I14" s="181">
        <v>54.51</v>
      </c>
      <c r="J14" s="181">
        <v>113.07</v>
      </c>
      <c r="K14" s="181">
        <v>91.23</v>
      </c>
      <c r="L14" s="181">
        <v>313.21</v>
      </c>
      <c r="M14" s="181">
        <v>153.7</v>
      </c>
      <c r="N14" s="181">
        <v>55.84</v>
      </c>
    </row>
    <row r="15" s="170" customFormat="1" ht="19.9" customHeight="1" spans="1:14">
      <c r="A15" s="178">
        <v>10191</v>
      </c>
      <c r="B15" s="185" t="s">
        <v>241</v>
      </c>
      <c r="C15" s="180" t="s">
        <v>232</v>
      </c>
      <c r="D15" s="181">
        <f t="shared" si="0"/>
        <v>7108.82</v>
      </c>
      <c r="E15" s="181">
        <v>5131.08</v>
      </c>
      <c r="F15" s="181">
        <v>25.66</v>
      </c>
      <c r="G15" s="181"/>
      <c r="H15" s="181"/>
      <c r="I15" s="181">
        <v>247.52</v>
      </c>
      <c r="J15" s="181">
        <v>513.4</v>
      </c>
      <c r="K15" s="181">
        <v>414.24</v>
      </c>
      <c r="L15" s="181"/>
      <c r="M15" s="181">
        <v>569.87</v>
      </c>
      <c r="N15" s="181">
        <v>207.05</v>
      </c>
    </row>
    <row r="16" s="170" customFormat="1" ht="19.9" customHeight="1" spans="1:14">
      <c r="A16" s="178">
        <v>10181</v>
      </c>
      <c r="B16" s="185" t="s">
        <v>242</v>
      </c>
      <c r="C16" s="180" t="s">
        <v>232</v>
      </c>
      <c r="D16" s="181">
        <f t="shared" si="0"/>
        <v>9041.99</v>
      </c>
      <c r="E16" s="181">
        <v>69.24</v>
      </c>
      <c r="F16" s="181">
        <v>208.46</v>
      </c>
      <c r="G16" s="181">
        <v>4100.05</v>
      </c>
      <c r="H16" s="181"/>
      <c r="I16" s="181">
        <v>210.13</v>
      </c>
      <c r="J16" s="181">
        <v>435.85</v>
      </c>
      <c r="K16" s="181">
        <v>351.66</v>
      </c>
      <c r="L16" s="181">
        <v>2678.4</v>
      </c>
      <c r="M16" s="181">
        <v>724.84</v>
      </c>
      <c r="N16" s="181">
        <v>263.36</v>
      </c>
    </row>
    <row r="17" s="169" customFormat="1" ht="15" customHeight="1" spans="1:14">
      <c r="A17" s="182">
        <v>4192</v>
      </c>
      <c r="B17" s="182" t="s">
        <v>243</v>
      </c>
      <c r="C17" s="180" t="s">
        <v>232</v>
      </c>
      <c r="D17" s="181">
        <f t="shared" ref="D17:D26" si="1">SUM(E17:N17)</f>
        <v>101244.67</v>
      </c>
      <c r="E17" s="184">
        <v>2595.24</v>
      </c>
      <c r="F17" s="184">
        <v>55119.7</v>
      </c>
      <c r="G17" s="184">
        <v>2024.4</v>
      </c>
      <c r="H17" s="184">
        <v>3418</v>
      </c>
      <c r="I17" s="184">
        <v>3031.55</v>
      </c>
      <c r="J17" s="184">
        <v>6287.94</v>
      </c>
      <c r="K17" s="184">
        <v>5073.38</v>
      </c>
      <c r="L17" s="184">
        <v>12629.42</v>
      </c>
      <c r="M17" s="184">
        <v>8116.17</v>
      </c>
      <c r="N17" s="184">
        <v>2948.87</v>
      </c>
    </row>
    <row r="18" s="169" customFormat="1" ht="15" customHeight="1" spans="1:14">
      <c r="A18" s="182">
        <v>4067</v>
      </c>
      <c r="B18" s="182" t="s">
        <v>77</v>
      </c>
      <c r="C18" s="180" t="s">
        <v>232</v>
      </c>
      <c r="D18" s="181">
        <f t="shared" si="1"/>
        <v>47380.02</v>
      </c>
      <c r="E18" s="184">
        <v>7221.66</v>
      </c>
      <c r="F18" s="184">
        <v>17349.43</v>
      </c>
      <c r="G18" s="184">
        <v>622.94</v>
      </c>
      <c r="H18" s="184">
        <v>798.25</v>
      </c>
      <c r="I18" s="184">
        <v>1247.63</v>
      </c>
      <c r="J18" s="184">
        <v>2587.79</v>
      </c>
      <c r="K18" s="184">
        <v>2087.94</v>
      </c>
      <c r="L18" s="184">
        <v>10286.21</v>
      </c>
      <c r="M18" s="184">
        <v>3798.17</v>
      </c>
      <c r="N18" s="184">
        <v>1380</v>
      </c>
    </row>
    <row r="19" s="169" customFormat="1" ht="15" customHeight="1" spans="1:14">
      <c r="A19" s="182">
        <v>4052</v>
      </c>
      <c r="B19" s="182" t="s">
        <v>244</v>
      </c>
      <c r="C19" s="183" t="s">
        <v>232</v>
      </c>
      <c r="D19" s="181">
        <f t="shared" si="1"/>
        <v>66107.37</v>
      </c>
      <c r="E19" s="184">
        <v>13059.4</v>
      </c>
      <c r="F19" s="184">
        <v>24117.52</v>
      </c>
      <c r="G19" s="184">
        <v>781.13</v>
      </c>
      <c r="H19" s="184">
        <v>798.25</v>
      </c>
      <c r="I19" s="184">
        <v>1860.3</v>
      </c>
      <c r="J19" s="184">
        <v>3858.58</v>
      </c>
      <c r="K19" s="184">
        <v>3113.26</v>
      </c>
      <c r="L19" s="184">
        <v>11294.05</v>
      </c>
      <c r="M19" s="184">
        <v>5299.42</v>
      </c>
      <c r="N19" s="184">
        <v>1925.46</v>
      </c>
    </row>
    <row r="20" s="169" customFormat="1" ht="15" customHeight="1" spans="1:14">
      <c r="A20" s="182">
        <v>4289</v>
      </c>
      <c r="B20" s="182" t="s">
        <v>245</v>
      </c>
      <c r="C20" s="187" t="s">
        <v>246</v>
      </c>
      <c r="D20" s="181">
        <f t="shared" si="1"/>
        <v>2275.56</v>
      </c>
      <c r="E20" s="184">
        <v>525.84</v>
      </c>
      <c r="F20" s="184">
        <v>1124.85</v>
      </c>
      <c r="G20" s="184">
        <v>0</v>
      </c>
      <c r="H20" s="184"/>
      <c r="I20" s="184">
        <v>79.23</v>
      </c>
      <c r="J20" s="184">
        <v>164.34</v>
      </c>
      <c r="K20" s="184">
        <v>132.6</v>
      </c>
      <c r="L20" s="184">
        <v>0</v>
      </c>
      <c r="M20" s="184">
        <v>182.42</v>
      </c>
      <c r="N20" s="184">
        <v>66.28</v>
      </c>
    </row>
    <row r="21" s="169" customFormat="1" ht="15" customHeight="1" spans="1:14">
      <c r="A21" s="182">
        <v>4288</v>
      </c>
      <c r="B21" s="182" t="s">
        <v>247</v>
      </c>
      <c r="C21" s="187" t="s">
        <v>246</v>
      </c>
      <c r="D21" s="181">
        <f t="shared" si="1"/>
        <v>2489.12</v>
      </c>
      <c r="E21" s="184">
        <v>1223.41</v>
      </c>
      <c r="F21" s="184">
        <v>376.88</v>
      </c>
      <c r="G21" s="184">
        <v>4.39</v>
      </c>
      <c r="H21" s="184"/>
      <c r="I21" s="184">
        <v>77.02</v>
      </c>
      <c r="J21" s="184">
        <v>159.76</v>
      </c>
      <c r="K21" s="184">
        <v>128.9</v>
      </c>
      <c r="L21" s="184">
        <v>246.72</v>
      </c>
      <c r="M21" s="184">
        <v>199.54</v>
      </c>
      <c r="N21" s="184">
        <v>72.5</v>
      </c>
    </row>
    <row r="22" s="169" customFormat="1" ht="15" customHeight="1" spans="1:14">
      <c r="A22" s="188">
        <v>3007</v>
      </c>
      <c r="B22" s="189" t="s">
        <v>248</v>
      </c>
      <c r="C22" s="180" t="s">
        <v>249</v>
      </c>
      <c r="D22" s="181">
        <f t="shared" si="1"/>
        <v>19235.74</v>
      </c>
      <c r="E22" s="190">
        <v>2866.52</v>
      </c>
      <c r="F22" s="190">
        <v>7211.4</v>
      </c>
      <c r="G22" s="190">
        <v>0</v>
      </c>
      <c r="H22" s="190"/>
      <c r="I22" s="190">
        <v>483.74</v>
      </c>
      <c r="J22" s="190">
        <v>1214.59</v>
      </c>
      <c r="K22" s="190">
        <v>824.34</v>
      </c>
      <c r="L22" s="190">
        <v>4532.88</v>
      </c>
      <c r="M22" s="190">
        <v>1542.01</v>
      </c>
      <c r="N22" s="190">
        <v>560.26</v>
      </c>
    </row>
    <row r="23" s="170" customFormat="1" ht="18" customHeight="1" spans="1:14">
      <c r="A23" s="188">
        <v>1237</v>
      </c>
      <c r="B23" s="189" t="s">
        <v>250</v>
      </c>
      <c r="C23" s="180" t="s">
        <v>249</v>
      </c>
      <c r="D23" s="181">
        <f t="shared" si="1"/>
        <v>650.4</v>
      </c>
      <c r="E23" s="190">
        <v>464.17</v>
      </c>
      <c r="F23" s="190">
        <v>23.21</v>
      </c>
      <c r="G23" s="190"/>
      <c r="H23" s="190"/>
      <c r="I23" s="190">
        <v>23.39</v>
      </c>
      <c r="J23" s="190">
        <v>30.65</v>
      </c>
      <c r="K23" s="190">
        <v>37.9</v>
      </c>
      <c r="L23" s="190"/>
      <c r="M23" s="190">
        <v>52.14</v>
      </c>
      <c r="N23" s="190">
        <v>18.94</v>
      </c>
    </row>
    <row r="24" s="169" customFormat="1" ht="15" customHeight="1" spans="1:14">
      <c r="A24" s="182">
        <v>1129</v>
      </c>
      <c r="B24" s="182" t="s">
        <v>251</v>
      </c>
      <c r="C24" s="183" t="s">
        <v>249</v>
      </c>
      <c r="D24" s="181">
        <f t="shared" si="1"/>
        <v>236.31</v>
      </c>
      <c r="E24" s="184">
        <v>9.23</v>
      </c>
      <c r="F24" s="184">
        <v>11.12</v>
      </c>
      <c r="G24" s="184">
        <v>101.96</v>
      </c>
      <c r="H24" s="184"/>
      <c r="I24" s="184">
        <v>5.87</v>
      </c>
      <c r="J24" s="184">
        <v>7.69</v>
      </c>
      <c r="K24" s="184">
        <v>9.51</v>
      </c>
      <c r="L24" s="184">
        <v>65.11</v>
      </c>
      <c r="M24" s="184">
        <v>18.94</v>
      </c>
      <c r="N24" s="184">
        <v>6.88</v>
      </c>
    </row>
    <row r="25" s="170" customFormat="1" ht="18" customHeight="1" spans="1:14">
      <c r="A25" s="188">
        <v>10171</v>
      </c>
      <c r="B25" s="189" t="s">
        <v>252</v>
      </c>
      <c r="C25" s="180" t="s">
        <v>253</v>
      </c>
      <c r="D25" s="181">
        <f t="shared" si="1"/>
        <v>381.48</v>
      </c>
      <c r="E25" s="190">
        <v>268.67</v>
      </c>
      <c r="F25" s="190">
        <v>8.06</v>
      </c>
      <c r="G25" s="190">
        <v>0</v>
      </c>
      <c r="H25" s="190"/>
      <c r="I25" s="190">
        <v>13.28</v>
      </c>
      <c r="J25" s="190">
        <v>27.55</v>
      </c>
      <c r="K25" s="190">
        <v>22.23</v>
      </c>
      <c r="L25" s="190">
        <v>0</v>
      </c>
      <c r="M25" s="190">
        <v>30.58</v>
      </c>
      <c r="N25" s="190">
        <v>11.11</v>
      </c>
    </row>
    <row r="26" s="169" customFormat="1" ht="15" hidden="1" customHeight="1" spans="1:14">
      <c r="A26" s="182">
        <v>10203</v>
      </c>
      <c r="B26" s="182" t="s">
        <v>254</v>
      </c>
      <c r="C26" s="183" t="s">
        <v>255</v>
      </c>
      <c r="D26" s="181">
        <f t="shared" si="1"/>
        <v>3778.01</v>
      </c>
      <c r="E26" s="190">
        <v>0</v>
      </c>
      <c r="F26" s="190">
        <v>0</v>
      </c>
      <c r="G26" s="190">
        <v>64.32</v>
      </c>
      <c r="H26" s="190"/>
      <c r="I26" s="190">
        <v>186.96</v>
      </c>
      <c r="J26" s="190">
        <v>150.85</v>
      </c>
      <c r="K26" s="190">
        <v>288.68</v>
      </c>
      <c r="L26" s="190">
        <v>89.54</v>
      </c>
      <c r="M26" s="190">
        <v>84.84</v>
      </c>
      <c r="N26" s="190">
        <v>2912.82</v>
      </c>
    </row>
    <row r="27" s="169" customFormat="1" ht="15" hidden="1" customHeight="1" spans="1:14">
      <c r="A27" s="182" t="s">
        <v>256</v>
      </c>
      <c r="B27" s="182" t="s">
        <v>257</v>
      </c>
      <c r="C27" s="183" t="s">
        <v>255</v>
      </c>
      <c r="D27" s="181">
        <f t="shared" ref="D27:D44" si="2">SUM(E27:N27)</f>
        <v>5542.63</v>
      </c>
      <c r="E27" s="190">
        <v>1396.8</v>
      </c>
      <c r="F27" s="190">
        <v>414.66</v>
      </c>
      <c r="G27" s="190">
        <v>90.14</v>
      </c>
      <c r="H27" s="190"/>
      <c r="I27" s="190">
        <v>150.85</v>
      </c>
      <c r="J27" s="190">
        <v>288.68</v>
      </c>
      <c r="K27" s="190">
        <v>89.54</v>
      </c>
      <c r="L27" s="190">
        <v>199.14</v>
      </c>
      <c r="M27" s="190">
        <v>2912.82</v>
      </c>
      <c r="N27" s="190">
        <v>0</v>
      </c>
    </row>
    <row r="28" s="169" customFormat="1" ht="15" hidden="1" customHeight="1" spans="1:14">
      <c r="A28" s="182" t="s">
        <v>258</v>
      </c>
      <c r="B28" s="182" t="s">
        <v>259</v>
      </c>
      <c r="C28" s="183" t="s">
        <v>255</v>
      </c>
      <c r="D28" s="181">
        <f t="shared" si="2"/>
        <v>1416.62</v>
      </c>
      <c r="E28" s="190">
        <v>416.73</v>
      </c>
      <c r="F28" s="190">
        <v>2.07</v>
      </c>
      <c r="G28" s="190">
        <v>186.96</v>
      </c>
      <c r="H28" s="190"/>
      <c r="I28" s="190">
        <v>288.68</v>
      </c>
      <c r="J28" s="190">
        <v>89.54</v>
      </c>
      <c r="K28" s="190">
        <v>199.14</v>
      </c>
      <c r="L28" s="190">
        <v>233.5</v>
      </c>
      <c r="M28" s="190">
        <v>0</v>
      </c>
      <c r="N28" s="190">
        <v>0</v>
      </c>
    </row>
    <row r="29" s="169" customFormat="1" ht="15" hidden="1" customHeight="1" spans="1:14">
      <c r="A29" s="182">
        <v>3067</v>
      </c>
      <c r="B29" s="182" t="s">
        <v>260</v>
      </c>
      <c r="C29" s="183" t="s">
        <v>249</v>
      </c>
      <c r="D29" s="181">
        <f t="shared" si="2"/>
        <v>822.19</v>
      </c>
      <c r="E29" s="190">
        <v>0</v>
      </c>
      <c r="F29" s="190">
        <v>64.32</v>
      </c>
      <c r="G29" s="190">
        <v>150.85</v>
      </c>
      <c r="H29" s="190"/>
      <c r="I29" s="190">
        <v>89.54</v>
      </c>
      <c r="J29" s="190">
        <v>199.14</v>
      </c>
      <c r="K29" s="190">
        <v>233.5</v>
      </c>
      <c r="L29" s="190">
        <v>84.84</v>
      </c>
      <c r="M29" s="190">
        <v>0</v>
      </c>
      <c r="N29" s="190">
        <v>0</v>
      </c>
    </row>
    <row r="30" s="169" customFormat="1" ht="15" hidden="1" customHeight="1" spans="1:14">
      <c r="A30" s="182">
        <v>10187</v>
      </c>
      <c r="B30" s="182" t="s">
        <v>261</v>
      </c>
      <c r="C30" s="183" t="s">
        <v>249</v>
      </c>
      <c r="D30" s="181">
        <f t="shared" si="2"/>
        <v>4197.96</v>
      </c>
      <c r="E30" s="190">
        <v>414.66</v>
      </c>
      <c r="F30" s="190">
        <v>64.32</v>
      </c>
      <c r="G30" s="190">
        <v>288.68</v>
      </c>
      <c r="H30" s="190"/>
      <c r="I30" s="190">
        <v>199.14</v>
      </c>
      <c r="J30" s="190">
        <v>233.5</v>
      </c>
      <c r="K30" s="190">
        <v>84.84</v>
      </c>
      <c r="L30" s="190">
        <v>2912.82</v>
      </c>
      <c r="M30" s="190">
        <v>0</v>
      </c>
      <c r="N30" s="190" t="s">
        <v>262</v>
      </c>
    </row>
    <row r="31" s="169" customFormat="1" ht="15" hidden="1" customHeight="1" spans="1:14">
      <c r="A31" s="182">
        <v>3070</v>
      </c>
      <c r="B31" s="182" t="s">
        <v>263</v>
      </c>
      <c r="C31" s="183" t="s">
        <v>249</v>
      </c>
      <c r="D31" s="181">
        <f t="shared" si="2"/>
        <v>3412.91</v>
      </c>
      <c r="E31" s="190">
        <v>2.07</v>
      </c>
      <c r="F31" s="190">
        <v>90.14</v>
      </c>
      <c r="G31" s="190">
        <v>89.54</v>
      </c>
      <c r="H31" s="190"/>
      <c r="I31" s="190">
        <v>233.5</v>
      </c>
      <c r="J31" s="190">
        <v>84.84</v>
      </c>
      <c r="K31" s="190">
        <v>2912.82</v>
      </c>
      <c r="L31" s="190">
        <v>0</v>
      </c>
      <c r="M31" s="190" t="s">
        <v>262</v>
      </c>
      <c r="N31" s="190">
        <v>0</v>
      </c>
    </row>
    <row r="32" s="169" customFormat="1" ht="15" hidden="1" customHeight="1" spans="1:14">
      <c r="A32" s="182">
        <v>10175</v>
      </c>
      <c r="B32" s="182" t="s">
        <v>264</v>
      </c>
      <c r="C32" s="183" t="s">
        <v>249</v>
      </c>
      <c r="D32" s="181">
        <f t="shared" si="2"/>
        <v>3448.08</v>
      </c>
      <c r="E32" s="190">
        <v>64.32</v>
      </c>
      <c r="F32" s="190">
        <v>186.96</v>
      </c>
      <c r="G32" s="190">
        <v>199.14</v>
      </c>
      <c r="H32" s="190"/>
      <c r="I32" s="190">
        <v>84.84</v>
      </c>
      <c r="J32" s="190">
        <v>2912.82</v>
      </c>
      <c r="K32" s="190">
        <v>0</v>
      </c>
      <c r="L32" s="190">
        <v>0</v>
      </c>
      <c r="M32" s="190">
        <v>0</v>
      </c>
      <c r="N32" s="190">
        <v>0</v>
      </c>
    </row>
    <row r="33" s="169" customFormat="1" ht="15" hidden="1" customHeight="1" spans="1:14">
      <c r="A33" s="182">
        <v>4182</v>
      </c>
      <c r="B33" s="182" t="s">
        <v>265</v>
      </c>
      <c r="C33" s="183" t="s">
        <v>249</v>
      </c>
      <c r="D33" s="181">
        <f t="shared" si="2"/>
        <v>3361.49</v>
      </c>
      <c r="E33" s="190">
        <v>64.32</v>
      </c>
      <c r="F33" s="190">
        <v>150.85</v>
      </c>
      <c r="G33" s="190">
        <v>233.5</v>
      </c>
      <c r="H33" s="190"/>
      <c r="I33" s="190">
        <v>2912.82</v>
      </c>
      <c r="J33" s="190">
        <v>0</v>
      </c>
      <c r="K33" s="190">
        <v>0</v>
      </c>
      <c r="L33" s="190">
        <v>0</v>
      </c>
      <c r="M33" s="190">
        <v>0</v>
      </c>
      <c r="N33" s="190" t="s">
        <v>266</v>
      </c>
    </row>
    <row r="34" s="169" customFormat="1" ht="15" customHeight="1" spans="1:14">
      <c r="A34" s="188" t="s">
        <v>267</v>
      </c>
      <c r="B34" s="178" t="s">
        <v>268</v>
      </c>
      <c r="C34" s="180" t="s">
        <v>269</v>
      </c>
      <c r="D34" s="181">
        <f t="shared" si="2"/>
        <v>52533.55</v>
      </c>
      <c r="E34" s="190">
        <v>18339.09</v>
      </c>
      <c r="F34" s="190">
        <v>366.78</v>
      </c>
      <c r="G34" s="190">
        <v>6967.48</v>
      </c>
      <c r="H34" s="190"/>
      <c r="I34" s="190">
        <v>1412.03</v>
      </c>
      <c r="J34" s="190">
        <v>12837.36</v>
      </c>
      <c r="K34" s="190">
        <v>2794.59</v>
      </c>
      <c r="L34" s="190">
        <v>4074.83</v>
      </c>
      <c r="M34" s="190">
        <v>4211.29</v>
      </c>
      <c r="N34" s="190">
        <v>1530.1</v>
      </c>
    </row>
    <row r="35" s="169" customFormat="1" ht="15" customHeight="1" spans="1:14">
      <c r="A35" s="188" t="s">
        <v>270</v>
      </c>
      <c r="B35" s="178" t="s">
        <v>271</v>
      </c>
      <c r="C35" s="180" t="s">
        <v>269</v>
      </c>
      <c r="D35" s="181">
        <f t="shared" si="2"/>
        <v>47821.29</v>
      </c>
      <c r="E35" s="190">
        <v>16357.72</v>
      </c>
      <c r="F35" s="190">
        <v>327.15</v>
      </c>
      <c r="G35" s="190">
        <v>6695.81</v>
      </c>
      <c r="H35" s="190"/>
      <c r="I35" s="190">
        <v>1285.94</v>
      </c>
      <c r="J35" s="190">
        <v>11450.4</v>
      </c>
      <c r="K35" s="190">
        <v>2528.19</v>
      </c>
      <c r="L35" s="190">
        <v>3949.69</v>
      </c>
      <c r="M35" s="190">
        <v>3833.54</v>
      </c>
      <c r="N35" s="190">
        <v>1392.85</v>
      </c>
    </row>
    <row r="36" s="169" customFormat="1" ht="15" customHeight="1" spans="1:14">
      <c r="A36" s="188" t="s">
        <v>272</v>
      </c>
      <c r="B36" s="178" t="s">
        <v>273</v>
      </c>
      <c r="C36" s="180" t="s">
        <v>269</v>
      </c>
      <c r="D36" s="181">
        <f t="shared" si="2"/>
        <v>13171.97</v>
      </c>
      <c r="E36" s="190">
        <v>5866.69</v>
      </c>
      <c r="F36" s="190">
        <v>117.33</v>
      </c>
      <c r="G36" s="190">
        <v>504.95</v>
      </c>
      <c r="H36" s="190"/>
      <c r="I36" s="190">
        <v>356.89</v>
      </c>
      <c r="J36" s="190">
        <v>4106.68</v>
      </c>
      <c r="K36" s="190">
        <v>766.68</v>
      </c>
      <c r="L36" s="190">
        <v>13.18</v>
      </c>
      <c r="M36" s="190">
        <v>1055.92</v>
      </c>
      <c r="N36" s="190">
        <v>383.65</v>
      </c>
    </row>
    <row r="37" s="169" customFormat="1" ht="15" customHeight="1" spans="1:14">
      <c r="A37" s="188" t="s">
        <v>274</v>
      </c>
      <c r="B37" s="178" t="s">
        <v>275</v>
      </c>
      <c r="C37" s="180" t="s">
        <v>269</v>
      </c>
      <c r="D37" s="181">
        <f t="shared" si="2"/>
        <v>12353.98</v>
      </c>
      <c r="E37" s="190">
        <v>5501.38</v>
      </c>
      <c r="F37" s="190">
        <v>110.03</v>
      </c>
      <c r="G37" s="190">
        <v>474.52</v>
      </c>
      <c r="H37" s="190"/>
      <c r="I37" s="190">
        <v>334.73</v>
      </c>
      <c r="J37" s="190">
        <v>3850.97</v>
      </c>
      <c r="K37" s="190">
        <v>719.01</v>
      </c>
      <c r="L37" s="190">
        <v>13.18</v>
      </c>
      <c r="M37" s="190">
        <v>990.34</v>
      </c>
      <c r="N37" s="190">
        <v>359.82</v>
      </c>
    </row>
    <row r="38" s="169" customFormat="1" ht="15" customHeight="1" spans="1:14">
      <c r="A38" s="188" t="s">
        <v>276</v>
      </c>
      <c r="B38" s="178" t="s">
        <v>277</v>
      </c>
      <c r="C38" s="180" t="s">
        <v>269</v>
      </c>
      <c r="D38" s="181">
        <f t="shared" si="2"/>
        <v>11277.67</v>
      </c>
      <c r="E38" s="190">
        <v>5027.41</v>
      </c>
      <c r="F38" s="190">
        <v>100.55</v>
      </c>
      <c r="G38" s="190">
        <v>429</v>
      </c>
      <c r="H38" s="190"/>
      <c r="I38" s="190">
        <v>305.63</v>
      </c>
      <c r="J38" s="190">
        <v>3519.19</v>
      </c>
      <c r="K38" s="190">
        <v>656.72</v>
      </c>
      <c r="L38" s="190">
        <v>6.63</v>
      </c>
      <c r="M38" s="190">
        <v>904.06</v>
      </c>
      <c r="N38" s="190">
        <v>328.48</v>
      </c>
    </row>
    <row r="39" s="169" customFormat="1" ht="15" customHeight="1" spans="1:14">
      <c r="A39" s="188" t="s">
        <v>278</v>
      </c>
      <c r="B39" s="178" t="s">
        <v>279</v>
      </c>
      <c r="C39" s="180" t="s">
        <v>269</v>
      </c>
      <c r="D39" s="181">
        <f t="shared" si="2"/>
        <v>10469.53</v>
      </c>
      <c r="E39" s="181">
        <v>4666.47</v>
      </c>
      <c r="F39" s="181">
        <v>93.33</v>
      </c>
      <c r="G39" s="181">
        <v>398.99</v>
      </c>
      <c r="H39" s="181"/>
      <c r="I39" s="181">
        <v>283.73</v>
      </c>
      <c r="J39" s="181">
        <v>3266.53</v>
      </c>
      <c r="K39" s="181">
        <v>609.63</v>
      </c>
      <c r="L39" s="181">
        <v>6.63</v>
      </c>
      <c r="M39" s="181">
        <v>839.28</v>
      </c>
      <c r="N39" s="181">
        <v>304.94</v>
      </c>
    </row>
    <row r="40" spans="1:14">
      <c r="A40" s="188" t="s">
        <v>280</v>
      </c>
      <c r="B40" s="178" t="s">
        <v>281</v>
      </c>
      <c r="C40" s="180" t="s">
        <v>282</v>
      </c>
      <c r="D40" s="181">
        <f t="shared" si="2"/>
        <v>1833.9</v>
      </c>
      <c r="E40" s="181">
        <v>736.2</v>
      </c>
      <c r="F40" s="181">
        <v>32.41</v>
      </c>
      <c r="G40" s="181">
        <v>116.27</v>
      </c>
      <c r="H40" s="181"/>
      <c r="I40" s="181">
        <v>48.67</v>
      </c>
      <c r="J40" s="181">
        <v>515.34</v>
      </c>
      <c r="K40" s="181">
        <v>101.42</v>
      </c>
      <c r="L40" s="181">
        <v>83.17</v>
      </c>
      <c r="M40" s="181">
        <v>147.01</v>
      </c>
      <c r="N40" s="181">
        <v>53.41</v>
      </c>
    </row>
    <row r="41" spans="1:14">
      <c r="A41" s="188" t="s">
        <v>283</v>
      </c>
      <c r="B41" s="178" t="s">
        <v>284</v>
      </c>
      <c r="C41" s="180" t="s">
        <v>282</v>
      </c>
      <c r="D41" s="181">
        <f t="shared" si="2"/>
        <v>1583.26</v>
      </c>
      <c r="E41" s="181">
        <v>621.68</v>
      </c>
      <c r="F41" s="181">
        <v>25.14</v>
      </c>
      <c r="G41" s="181">
        <v>116.27</v>
      </c>
      <c r="H41" s="181"/>
      <c r="I41" s="181">
        <v>41.97</v>
      </c>
      <c r="J41" s="181">
        <v>435.18</v>
      </c>
      <c r="K41" s="181">
        <v>86.82</v>
      </c>
      <c r="L41" s="181">
        <v>83.17</v>
      </c>
      <c r="M41" s="181">
        <v>126.92</v>
      </c>
      <c r="N41" s="181">
        <v>46.11</v>
      </c>
    </row>
    <row r="42" spans="1:14">
      <c r="A42" s="188">
        <v>4288</v>
      </c>
      <c r="B42" s="178" t="s">
        <v>247</v>
      </c>
      <c r="C42" s="191" t="s">
        <v>285</v>
      </c>
      <c r="D42" s="181">
        <f t="shared" si="2"/>
        <v>2416.38</v>
      </c>
      <c r="E42" s="181">
        <v>1223.41</v>
      </c>
      <c r="F42" s="181">
        <v>376.88</v>
      </c>
      <c r="G42" s="181">
        <v>4.39</v>
      </c>
      <c r="H42" s="181"/>
      <c r="I42" s="181">
        <v>77.02</v>
      </c>
      <c r="J42" s="181">
        <v>159.76</v>
      </c>
      <c r="K42" s="181">
        <v>128.9</v>
      </c>
      <c r="L42" s="181">
        <v>181.93</v>
      </c>
      <c r="M42" s="181">
        <v>193.71</v>
      </c>
      <c r="N42" s="181">
        <v>70.38</v>
      </c>
    </row>
    <row r="43" spans="1:14">
      <c r="A43" s="188">
        <v>10203</v>
      </c>
      <c r="B43" s="178" t="s">
        <v>254</v>
      </c>
      <c r="C43" s="191" t="s">
        <v>285</v>
      </c>
      <c r="D43" s="181">
        <f t="shared" si="2"/>
        <v>5730.54</v>
      </c>
      <c r="E43" s="181">
        <v>188.3</v>
      </c>
      <c r="F43" s="181">
        <v>3968.64</v>
      </c>
      <c r="G43" s="181">
        <v>0</v>
      </c>
      <c r="H43" s="181"/>
      <c r="I43" s="181">
        <v>199.53</v>
      </c>
      <c r="J43" s="181">
        <v>413.86</v>
      </c>
      <c r="K43" s="181">
        <v>333.92</v>
      </c>
      <c r="L43" s="181">
        <v>0</v>
      </c>
      <c r="M43" s="181">
        <v>459.38</v>
      </c>
      <c r="N43" s="181">
        <v>166.91</v>
      </c>
    </row>
    <row r="44" spans="1:14">
      <c r="A44" s="188" t="s">
        <v>286</v>
      </c>
      <c r="B44" s="178" t="s">
        <v>259</v>
      </c>
      <c r="C44" s="191" t="s">
        <v>285</v>
      </c>
      <c r="D44" s="181">
        <f t="shared" si="2"/>
        <v>403.22</v>
      </c>
      <c r="E44" s="181">
        <v>292.5</v>
      </c>
      <c r="F44" s="181">
        <v>0</v>
      </c>
      <c r="G44" s="181">
        <v>0</v>
      </c>
      <c r="H44" s="181"/>
      <c r="I44" s="181">
        <v>14.04</v>
      </c>
      <c r="J44" s="181">
        <v>29.12</v>
      </c>
      <c r="K44" s="181">
        <v>23.5</v>
      </c>
      <c r="L44" s="181">
        <v>0</v>
      </c>
      <c r="M44" s="181">
        <v>32.32</v>
      </c>
      <c r="N44" s="181">
        <v>11.74</v>
      </c>
    </row>
  </sheetData>
  <mergeCells count="16">
    <mergeCell ref="A1:N1"/>
    <mergeCell ref="E2:N2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78740157480315" right="0.78740157480315" top="0.78740157480315" bottom="0.78740157480315" header="0.393700787401575" footer="0.393700787401575"/>
  <pageSetup paperSize="9" firstPageNumber="27" orientation="landscape" useFirstPageNumber="1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9"/>
  <sheetViews>
    <sheetView view="pageBreakPreview" zoomScale="85" zoomScaleNormal="100" workbookViewId="0">
      <selection activeCell="E5" sqref="E5"/>
    </sheetView>
  </sheetViews>
  <sheetFormatPr defaultColWidth="9" defaultRowHeight="14.25"/>
  <cols>
    <col min="1" max="1" width="5.5" style="81" customWidth="1"/>
    <col min="2" max="2" width="15.25" style="81" customWidth="1"/>
    <col min="3" max="3" width="7.875" style="81" customWidth="1"/>
    <col min="4" max="4" width="10.75" style="81" customWidth="1"/>
    <col min="5" max="5" width="9.75" style="81" customWidth="1"/>
    <col min="6" max="6" width="9.875" style="81" customWidth="1"/>
    <col min="7" max="7" width="10.25" style="81" customWidth="1"/>
    <col min="8" max="8" width="10.75" style="81" customWidth="1"/>
    <col min="9" max="9" width="6.25" style="81" customWidth="1"/>
    <col min="10" max="10" width="15.25" style="81" customWidth="1"/>
    <col min="11" max="11" width="5.25" style="81" customWidth="1"/>
    <col min="12" max="12" width="9.25" style="81" customWidth="1"/>
    <col min="13" max="13" width="12.25" style="81" customWidth="1"/>
    <col min="14" max="14" width="9.125" style="81" customWidth="1"/>
    <col min="15" max="15" width="19.125" style="81" customWidth="1"/>
    <col min="16" max="16" width="7.625" style="81" customWidth="1"/>
    <col min="17" max="17" width="8.375" style="81" customWidth="1"/>
    <col min="18" max="18" width="15.25" style="81" customWidth="1"/>
    <col min="19" max="19" width="11" style="81" customWidth="1"/>
    <col min="20" max="20" width="8.375" style="81" customWidth="1"/>
    <col min="21" max="21" width="9" style="81"/>
    <col min="22" max="22" width="8.5" style="81" customWidth="1"/>
    <col min="23" max="23" width="8.75" style="81" customWidth="1"/>
    <col min="24" max="24" width="8.375" style="81" customWidth="1"/>
    <col min="25" max="25" width="9.75" style="81" customWidth="1"/>
    <col min="26" max="26" width="9.875" style="81" customWidth="1"/>
    <col min="27" max="16384" width="9" style="81"/>
  </cols>
  <sheetData>
    <row r="1" ht="24" customHeight="1" spans="1:27">
      <c r="A1" s="82" t="s">
        <v>287</v>
      </c>
      <c r="B1" s="83"/>
      <c r="C1" s="83"/>
      <c r="D1" s="83"/>
      <c r="E1" s="83"/>
      <c r="F1" s="83"/>
      <c r="G1" s="83"/>
      <c r="H1" s="83"/>
      <c r="I1" s="120" t="s">
        <v>288</v>
      </c>
      <c r="J1" s="120"/>
      <c r="K1" s="120"/>
      <c r="L1" s="120"/>
      <c r="M1" s="120"/>
      <c r="N1" s="120"/>
      <c r="O1" s="120"/>
      <c r="P1" s="121"/>
      <c r="Q1" s="134" t="s">
        <v>289</v>
      </c>
      <c r="R1" s="135"/>
      <c r="S1" s="135"/>
      <c r="T1" s="135"/>
      <c r="U1" s="135"/>
      <c r="V1" s="135"/>
      <c r="W1" s="135"/>
      <c r="X1" s="135"/>
      <c r="Y1" s="135"/>
      <c r="Z1" s="135"/>
      <c r="AA1" s="135"/>
    </row>
    <row r="2" ht="19.9" customHeight="1" spans="1:27">
      <c r="A2" s="84" t="s">
        <v>2</v>
      </c>
      <c r="B2" s="85" t="s">
        <v>158</v>
      </c>
      <c r="C2" s="85" t="s">
        <v>35</v>
      </c>
      <c r="D2" s="86" t="s">
        <v>290</v>
      </c>
      <c r="E2" s="85" t="s">
        <v>291</v>
      </c>
      <c r="F2" s="85"/>
      <c r="G2" s="85"/>
      <c r="H2" s="87"/>
      <c r="I2" s="122" t="s">
        <v>2</v>
      </c>
      <c r="J2" s="123" t="s">
        <v>158</v>
      </c>
      <c r="K2" s="123" t="s">
        <v>35</v>
      </c>
      <c r="L2" s="124" t="s">
        <v>292</v>
      </c>
      <c r="M2" s="124" t="s">
        <v>293</v>
      </c>
      <c r="N2" s="124" t="s">
        <v>294</v>
      </c>
      <c r="O2" s="125" t="s">
        <v>39</v>
      </c>
      <c r="P2" s="119"/>
      <c r="Q2" s="136" t="s">
        <v>2</v>
      </c>
      <c r="R2" s="136" t="s">
        <v>295</v>
      </c>
      <c r="S2" s="136" t="s">
        <v>296</v>
      </c>
      <c r="T2" s="136" t="s">
        <v>35</v>
      </c>
      <c r="U2" s="136" t="s">
        <v>297</v>
      </c>
      <c r="V2" s="136" t="s">
        <v>298</v>
      </c>
      <c r="W2" s="136" t="s">
        <v>299</v>
      </c>
      <c r="X2" s="136" t="s">
        <v>300</v>
      </c>
      <c r="Y2" s="136" t="s">
        <v>301</v>
      </c>
      <c r="Z2" s="136" t="s">
        <v>302</v>
      </c>
      <c r="AA2" s="136" t="s">
        <v>303</v>
      </c>
    </row>
    <row r="3" ht="19.9" customHeight="1" spans="1:27">
      <c r="A3" s="88"/>
      <c r="B3" s="89"/>
      <c r="C3" s="89"/>
      <c r="D3" s="90"/>
      <c r="E3" s="91" t="s">
        <v>304</v>
      </c>
      <c r="F3" s="91" t="s">
        <v>303</v>
      </c>
      <c r="G3" s="91" t="s">
        <v>305</v>
      </c>
      <c r="H3" s="92" t="s">
        <v>306</v>
      </c>
      <c r="I3" s="109"/>
      <c r="J3" s="103"/>
      <c r="K3" s="103"/>
      <c r="L3" s="105"/>
      <c r="M3" s="105"/>
      <c r="N3" s="105"/>
      <c r="O3" s="106"/>
      <c r="P3" s="119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</row>
    <row r="4" ht="19.9" customHeight="1" spans="1:27">
      <c r="A4" s="88"/>
      <c r="B4" s="89"/>
      <c r="C4" s="89"/>
      <c r="D4" s="93"/>
      <c r="E4" s="91"/>
      <c r="F4" s="91"/>
      <c r="G4" s="91"/>
      <c r="H4" s="92"/>
      <c r="I4" s="126">
        <v>1</v>
      </c>
      <c r="J4" s="101" t="s">
        <v>307</v>
      </c>
      <c r="K4" s="102" t="s">
        <v>62</v>
      </c>
      <c r="L4" s="103">
        <f t="shared" ref="L4:L7" si="0">D5</f>
        <v>4111</v>
      </c>
      <c r="M4" s="103">
        <v>2560</v>
      </c>
      <c r="N4" s="103">
        <f>L4-M4</f>
        <v>1551</v>
      </c>
      <c r="O4" s="106" t="s">
        <v>308</v>
      </c>
      <c r="P4" s="119"/>
      <c r="Q4" s="136">
        <v>1</v>
      </c>
      <c r="R4" s="101" t="s">
        <v>307</v>
      </c>
      <c r="S4" s="137" t="s">
        <v>309</v>
      </c>
      <c r="T4" s="102" t="s">
        <v>62</v>
      </c>
      <c r="U4" s="107">
        <v>4004</v>
      </c>
      <c r="V4" s="101" t="s">
        <v>310</v>
      </c>
      <c r="W4" s="138">
        <v>25</v>
      </c>
      <c r="X4" s="107">
        <f>V30</f>
        <v>0.52</v>
      </c>
      <c r="Y4" s="107">
        <f>W4*X4</f>
        <v>13</v>
      </c>
      <c r="Z4" s="97">
        <f>Y21+Z21</f>
        <v>5.5</v>
      </c>
      <c r="AA4" s="103">
        <f>(Y4+Z4)</f>
        <v>18.5</v>
      </c>
    </row>
    <row r="5" ht="19.9" customHeight="1" spans="1:27">
      <c r="A5" s="94">
        <v>1</v>
      </c>
      <c r="B5" s="95" t="s">
        <v>307</v>
      </c>
      <c r="C5" s="96" t="s">
        <v>62</v>
      </c>
      <c r="D5" s="97">
        <f>SUM(E5:H5)</f>
        <v>4111</v>
      </c>
      <c r="E5" s="97">
        <f t="shared" ref="E5" si="1">U4</f>
        <v>4004</v>
      </c>
      <c r="F5" s="97">
        <f t="shared" ref="F5" si="2">AA4</f>
        <v>18.5</v>
      </c>
      <c r="G5" s="97"/>
      <c r="H5" s="98">
        <f>SUM(E5:G5)*2%*1.1</f>
        <v>88.5</v>
      </c>
      <c r="I5" s="126">
        <v>2</v>
      </c>
      <c r="J5" s="101" t="s">
        <v>311</v>
      </c>
      <c r="K5" s="102" t="s">
        <v>62</v>
      </c>
      <c r="L5" s="103">
        <f t="shared" si="0"/>
        <v>6056.43</v>
      </c>
      <c r="O5" s="106" t="s">
        <v>312</v>
      </c>
      <c r="P5" s="119"/>
      <c r="Q5" s="136">
        <v>2</v>
      </c>
      <c r="R5" s="139" t="s">
        <v>313</v>
      </c>
      <c r="S5" s="137" t="s">
        <v>309</v>
      </c>
      <c r="T5" s="102" t="s">
        <v>62</v>
      </c>
      <c r="U5" s="103">
        <v>5907.56</v>
      </c>
      <c r="V5" s="101" t="s">
        <v>310</v>
      </c>
      <c r="W5" s="138">
        <v>25</v>
      </c>
      <c r="X5" s="107">
        <f>V30</f>
        <v>0.52</v>
      </c>
      <c r="Y5" s="107">
        <f t="shared" ref="Y5" si="3">W5*X5</f>
        <v>13</v>
      </c>
      <c r="Z5" s="97">
        <f>Y21+Z21</f>
        <v>5.5</v>
      </c>
      <c r="AA5" s="103">
        <f t="shared" ref="AA5" si="4">(Y5+Z5)</f>
        <v>18.5</v>
      </c>
    </row>
    <row r="6" ht="19.9" customHeight="1" spans="1:27">
      <c r="A6" s="94">
        <v>2</v>
      </c>
      <c r="B6" s="95" t="s">
        <v>311</v>
      </c>
      <c r="C6" s="96" t="s">
        <v>62</v>
      </c>
      <c r="D6" s="97">
        <f t="shared" ref="D6" si="5">SUM(E6:H6)</f>
        <v>6056.43</v>
      </c>
      <c r="E6" s="97">
        <f t="shared" ref="E6:E14" si="6">U5</f>
        <v>5907.56</v>
      </c>
      <c r="F6" s="97">
        <f t="shared" ref="F6:F14" si="7">AA5</f>
        <v>18.5</v>
      </c>
      <c r="G6" s="99"/>
      <c r="H6" s="98">
        <f>SUM(E6:G6)*2%*1.1</f>
        <v>130.37</v>
      </c>
      <c r="I6" s="126">
        <v>3</v>
      </c>
      <c r="J6" s="95" t="s">
        <v>314</v>
      </c>
      <c r="K6" s="96" t="s">
        <v>62</v>
      </c>
      <c r="L6" s="97">
        <f t="shared" si="0"/>
        <v>384.77</v>
      </c>
      <c r="M6" s="97">
        <v>255</v>
      </c>
      <c r="N6" s="97">
        <f t="shared" ref="N6" si="8">L6-M6</f>
        <v>129.77</v>
      </c>
      <c r="O6" s="127" t="s">
        <v>308</v>
      </c>
      <c r="P6" s="119"/>
      <c r="Q6" s="136">
        <v>3</v>
      </c>
      <c r="R6" s="140" t="s">
        <v>315</v>
      </c>
      <c r="S6" s="137" t="s">
        <v>309</v>
      </c>
      <c r="T6" s="102" t="s">
        <v>62</v>
      </c>
      <c r="U6" s="141">
        <v>353.98</v>
      </c>
      <c r="V6" s="101" t="s">
        <v>310</v>
      </c>
      <c r="W6" s="138">
        <v>25</v>
      </c>
      <c r="X6" s="107">
        <f>V30</f>
        <v>0.52</v>
      </c>
      <c r="Y6" s="107">
        <f t="shared" ref="Y6:Y14" si="9">W6*X6</f>
        <v>13</v>
      </c>
      <c r="Z6" s="97">
        <f>Y21+Z21</f>
        <v>5.5</v>
      </c>
      <c r="AA6" s="103">
        <f t="shared" ref="AA6:AA14" si="10">(Y6+Z6)</f>
        <v>18.5</v>
      </c>
    </row>
    <row r="7" ht="19.9" customHeight="1" spans="1:27">
      <c r="A7" s="94">
        <v>3</v>
      </c>
      <c r="B7" s="95" t="s">
        <v>314</v>
      </c>
      <c r="C7" s="96" t="s">
        <v>62</v>
      </c>
      <c r="D7" s="97">
        <f t="shared" ref="D7:D14" si="11">SUM(E7:H7)</f>
        <v>384.77</v>
      </c>
      <c r="E7" s="97">
        <f t="shared" si="6"/>
        <v>353.98</v>
      </c>
      <c r="F7" s="100">
        <f t="shared" si="7"/>
        <v>18.5</v>
      </c>
      <c r="G7" s="100"/>
      <c r="H7" s="98">
        <f>(E7+F7)*3%*1.1</f>
        <v>12.29</v>
      </c>
      <c r="I7" s="126">
        <v>4</v>
      </c>
      <c r="J7" s="101" t="s">
        <v>316</v>
      </c>
      <c r="K7" s="102" t="s">
        <v>317</v>
      </c>
      <c r="L7" s="103">
        <f t="shared" si="0"/>
        <v>2023.23</v>
      </c>
      <c r="M7" s="103">
        <f>L7</f>
        <v>2023.23</v>
      </c>
      <c r="N7" s="103">
        <f t="shared" ref="N7:N15" si="12">L7-M7</f>
        <v>0</v>
      </c>
      <c r="O7" s="106" t="s">
        <v>308</v>
      </c>
      <c r="P7" s="119"/>
      <c r="Q7" s="136">
        <v>4</v>
      </c>
      <c r="R7" s="101" t="s">
        <v>316</v>
      </c>
      <c r="S7" s="137" t="s">
        <v>309</v>
      </c>
      <c r="T7" s="102" t="s">
        <v>317</v>
      </c>
      <c r="U7" s="107">
        <v>1950.58</v>
      </c>
      <c r="V7" s="101" t="s">
        <v>310</v>
      </c>
      <c r="W7" s="138">
        <f>25</f>
        <v>25</v>
      </c>
      <c r="X7" s="107">
        <f>V30</f>
        <v>0.52</v>
      </c>
      <c r="Y7" s="107">
        <f t="shared" si="9"/>
        <v>13</v>
      </c>
      <c r="Z7" s="97">
        <f>Y21+Z21</f>
        <v>5.5</v>
      </c>
      <c r="AA7" s="103">
        <f t="shared" si="10"/>
        <v>18.5</v>
      </c>
    </row>
    <row r="8" ht="19.9" customHeight="1" spans="1:27">
      <c r="A8" s="94">
        <v>4</v>
      </c>
      <c r="B8" s="95" t="s">
        <v>316</v>
      </c>
      <c r="C8" s="96" t="s">
        <v>318</v>
      </c>
      <c r="D8" s="97">
        <f t="shared" si="11"/>
        <v>2023.23</v>
      </c>
      <c r="E8" s="97">
        <f t="shared" si="6"/>
        <v>1950.58</v>
      </c>
      <c r="F8" s="100">
        <f t="shared" si="7"/>
        <v>18.5</v>
      </c>
      <c r="G8" s="100"/>
      <c r="H8" s="98">
        <f>(E8+F8)*2.5%*1.1</f>
        <v>54.15</v>
      </c>
      <c r="I8" s="126">
        <v>5</v>
      </c>
      <c r="J8" s="101" t="s">
        <v>319</v>
      </c>
      <c r="K8" s="102" t="s">
        <v>317</v>
      </c>
      <c r="L8" s="103">
        <f>D10</f>
        <v>128.57</v>
      </c>
      <c r="M8" s="103">
        <v>70</v>
      </c>
      <c r="N8" s="103">
        <f t="shared" si="12"/>
        <v>58.57</v>
      </c>
      <c r="O8" s="106" t="s">
        <v>308</v>
      </c>
      <c r="P8" s="119"/>
      <c r="Q8" s="136">
        <v>5</v>
      </c>
      <c r="R8" s="101" t="s">
        <v>320</v>
      </c>
      <c r="S8" s="137" t="s">
        <v>321</v>
      </c>
      <c r="T8" s="102" t="s">
        <v>317</v>
      </c>
      <c r="U8" s="107">
        <v>67.96</v>
      </c>
      <c r="V8" s="101" t="s">
        <v>310</v>
      </c>
      <c r="W8" s="142">
        <v>66</v>
      </c>
      <c r="X8" s="107">
        <f>U30*1.56</f>
        <v>0.75</v>
      </c>
      <c r="Y8" s="107">
        <f t="shared" si="9"/>
        <v>49.5</v>
      </c>
      <c r="Z8" s="97">
        <f>2*1.56</f>
        <v>3.12</v>
      </c>
      <c r="AA8" s="103">
        <f t="shared" si="10"/>
        <v>52.62</v>
      </c>
    </row>
    <row r="9" ht="19.9" customHeight="1" spans="1:27">
      <c r="A9" s="94">
        <v>5</v>
      </c>
      <c r="B9" s="95" t="s">
        <v>322</v>
      </c>
      <c r="C9" s="96" t="s">
        <v>318</v>
      </c>
      <c r="D9" s="97">
        <f t="shared" si="11"/>
        <v>124.56</v>
      </c>
      <c r="E9" s="97">
        <f t="shared" si="6"/>
        <v>67.96</v>
      </c>
      <c r="F9" s="100">
        <f t="shared" si="7"/>
        <v>52.62</v>
      </c>
      <c r="G9" s="100"/>
      <c r="H9" s="98">
        <f t="shared" ref="H9:H14" si="13">(E9+F9)*3%*1.1</f>
        <v>3.98</v>
      </c>
      <c r="I9" s="126">
        <v>6</v>
      </c>
      <c r="J9" s="101" t="s">
        <v>322</v>
      </c>
      <c r="K9" s="102" t="s">
        <v>317</v>
      </c>
      <c r="L9" s="103">
        <f>D9</f>
        <v>124.56</v>
      </c>
      <c r="M9" s="103">
        <v>70</v>
      </c>
      <c r="N9" s="103">
        <f t="shared" si="12"/>
        <v>54.56</v>
      </c>
      <c r="O9" s="106" t="s">
        <v>308</v>
      </c>
      <c r="P9" s="119"/>
      <c r="Q9" s="136">
        <v>6</v>
      </c>
      <c r="R9" s="101" t="s">
        <v>319</v>
      </c>
      <c r="S9" s="137" t="s">
        <v>321</v>
      </c>
      <c r="T9" s="102" t="s">
        <v>317</v>
      </c>
      <c r="U9" s="107">
        <v>71.84</v>
      </c>
      <c r="V9" s="101" t="s">
        <v>310</v>
      </c>
      <c r="W9" s="142">
        <v>66</v>
      </c>
      <c r="X9" s="107">
        <f>U30*1.56</f>
        <v>0.75</v>
      </c>
      <c r="Y9" s="107">
        <f t="shared" si="9"/>
        <v>49.5</v>
      </c>
      <c r="Z9" s="97">
        <f>Z8</f>
        <v>3.12</v>
      </c>
      <c r="AA9" s="103">
        <f t="shared" si="10"/>
        <v>52.62</v>
      </c>
    </row>
    <row r="10" ht="19.9" customHeight="1" spans="1:27">
      <c r="A10" s="94">
        <v>6</v>
      </c>
      <c r="B10" s="95" t="s">
        <v>319</v>
      </c>
      <c r="C10" s="96" t="s">
        <v>318</v>
      </c>
      <c r="D10" s="97">
        <f t="shared" si="11"/>
        <v>128.57</v>
      </c>
      <c r="E10" s="100">
        <f t="shared" si="6"/>
        <v>71.84</v>
      </c>
      <c r="F10" s="100">
        <f t="shared" si="7"/>
        <v>52.62</v>
      </c>
      <c r="G10" s="99"/>
      <c r="H10" s="98">
        <f t="shared" si="13"/>
        <v>4.11</v>
      </c>
      <c r="I10" s="126">
        <v>7</v>
      </c>
      <c r="J10" s="101" t="s">
        <v>323</v>
      </c>
      <c r="K10" s="102" t="s">
        <v>317</v>
      </c>
      <c r="L10" s="103">
        <f t="shared" ref="L10:L12" si="14">D11</f>
        <v>114.44</v>
      </c>
      <c r="M10" s="103">
        <v>70</v>
      </c>
      <c r="N10" s="103">
        <f t="shared" si="12"/>
        <v>44.44</v>
      </c>
      <c r="O10" s="106" t="s">
        <v>308</v>
      </c>
      <c r="P10" s="119"/>
      <c r="Q10" s="136">
        <v>6</v>
      </c>
      <c r="R10" s="101" t="s">
        <v>323</v>
      </c>
      <c r="S10" s="137" t="s">
        <v>321</v>
      </c>
      <c r="T10" s="102" t="s">
        <v>317</v>
      </c>
      <c r="U10" s="107">
        <v>55.34</v>
      </c>
      <c r="V10" s="101" t="s">
        <v>310</v>
      </c>
      <c r="W10" s="142">
        <v>66</v>
      </c>
      <c r="X10" s="107">
        <f>U30*1.65</f>
        <v>0.79</v>
      </c>
      <c r="Y10" s="107">
        <f t="shared" si="9"/>
        <v>52.14</v>
      </c>
      <c r="Z10" s="97">
        <f t="shared" ref="Z10" si="15">2*1.65</f>
        <v>3.3</v>
      </c>
      <c r="AA10" s="103">
        <f t="shared" si="10"/>
        <v>55.44</v>
      </c>
    </row>
    <row r="11" ht="19.9" customHeight="1" spans="1:27">
      <c r="A11" s="94">
        <v>7</v>
      </c>
      <c r="B11" s="95" t="s">
        <v>323</v>
      </c>
      <c r="C11" s="96" t="s">
        <v>318</v>
      </c>
      <c r="D11" s="97">
        <f t="shared" si="11"/>
        <v>114.44</v>
      </c>
      <c r="E11" s="97">
        <f t="shared" si="6"/>
        <v>55.34</v>
      </c>
      <c r="F11" s="100">
        <f t="shared" si="7"/>
        <v>55.44</v>
      </c>
      <c r="G11" s="100"/>
      <c r="H11" s="98">
        <f t="shared" si="13"/>
        <v>3.66</v>
      </c>
      <c r="I11" s="126">
        <v>8</v>
      </c>
      <c r="J11" s="101" t="s">
        <v>324</v>
      </c>
      <c r="K11" s="102" t="s">
        <v>317</v>
      </c>
      <c r="L11" s="103">
        <f t="shared" si="14"/>
        <v>153.31</v>
      </c>
      <c r="M11" s="103">
        <v>70</v>
      </c>
      <c r="N11" s="103">
        <f t="shared" si="12"/>
        <v>83.31</v>
      </c>
      <c r="O11" s="106" t="s">
        <v>308</v>
      </c>
      <c r="P11" s="119"/>
      <c r="Q11" s="136">
        <v>7</v>
      </c>
      <c r="R11" s="101" t="s">
        <v>324</v>
      </c>
      <c r="S11" s="136" t="s">
        <v>325</v>
      </c>
      <c r="T11" s="102" t="s">
        <v>317</v>
      </c>
      <c r="U11" s="107">
        <f>65/1.03</f>
        <v>63.11</v>
      </c>
      <c r="V11" s="101" t="s">
        <v>310</v>
      </c>
      <c r="W11" s="95">
        <v>95</v>
      </c>
      <c r="X11" s="107">
        <f>U30*1.8</f>
        <v>0.86</v>
      </c>
      <c r="Y11" s="107">
        <f t="shared" si="9"/>
        <v>81.7</v>
      </c>
      <c r="Z11" s="97">
        <f>2*1.8</f>
        <v>3.6</v>
      </c>
      <c r="AA11" s="103">
        <f t="shared" si="10"/>
        <v>85.3</v>
      </c>
    </row>
    <row r="12" ht="19.9" customHeight="1" spans="1:27">
      <c r="A12" s="94">
        <v>8</v>
      </c>
      <c r="B12" s="95" t="s">
        <v>324</v>
      </c>
      <c r="C12" s="96" t="s">
        <v>318</v>
      </c>
      <c r="D12" s="97">
        <f t="shared" si="11"/>
        <v>153.31</v>
      </c>
      <c r="E12" s="97">
        <f t="shared" si="6"/>
        <v>63.11</v>
      </c>
      <c r="F12" s="100">
        <f t="shared" si="7"/>
        <v>85.3</v>
      </c>
      <c r="G12" s="100"/>
      <c r="H12" s="98">
        <f t="shared" si="13"/>
        <v>4.9</v>
      </c>
      <c r="I12" s="126">
        <v>9</v>
      </c>
      <c r="J12" s="101" t="s">
        <v>326</v>
      </c>
      <c r="K12" s="102" t="s">
        <v>317</v>
      </c>
      <c r="L12" s="103">
        <f t="shared" si="14"/>
        <v>103.75</v>
      </c>
      <c r="M12" s="103">
        <v>70</v>
      </c>
      <c r="N12" s="103">
        <f t="shared" si="12"/>
        <v>33.75</v>
      </c>
      <c r="O12" s="106" t="s">
        <v>308</v>
      </c>
      <c r="P12" s="119"/>
      <c r="Q12" s="136">
        <v>8</v>
      </c>
      <c r="R12" s="101" t="s">
        <v>326</v>
      </c>
      <c r="S12" s="137" t="s">
        <v>321</v>
      </c>
      <c r="T12" s="102" t="s">
        <v>317</v>
      </c>
      <c r="U12" s="107">
        <v>45</v>
      </c>
      <c r="V12" s="101" t="s">
        <v>310</v>
      </c>
      <c r="W12" s="142">
        <v>66</v>
      </c>
      <c r="X12" s="107">
        <f>U30*1.65</f>
        <v>0.79</v>
      </c>
      <c r="Y12" s="107">
        <f t="shared" si="9"/>
        <v>52.14</v>
      </c>
      <c r="Z12" s="97">
        <f>2*1.65</f>
        <v>3.3</v>
      </c>
      <c r="AA12" s="103">
        <f t="shared" si="10"/>
        <v>55.44</v>
      </c>
    </row>
    <row r="13" ht="19.9" customHeight="1" spans="1:27">
      <c r="A13" s="94">
        <v>9</v>
      </c>
      <c r="B13" s="95" t="s">
        <v>326</v>
      </c>
      <c r="C13" s="96" t="s">
        <v>318</v>
      </c>
      <c r="D13" s="97">
        <f t="shared" si="11"/>
        <v>103.75</v>
      </c>
      <c r="E13" s="97">
        <f t="shared" si="6"/>
        <v>45</v>
      </c>
      <c r="F13" s="100">
        <f t="shared" si="7"/>
        <v>55.44</v>
      </c>
      <c r="G13" s="100"/>
      <c r="H13" s="98">
        <f t="shared" si="13"/>
        <v>3.31</v>
      </c>
      <c r="I13" s="126">
        <v>10</v>
      </c>
      <c r="J13" s="101" t="s">
        <v>327</v>
      </c>
      <c r="K13" s="102" t="s">
        <v>73</v>
      </c>
      <c r="L13" s="103">
        <f>D16</f>
        <v>8.38</v>
      </c>
      <c r="M13" s="128">
        <v>2.99</v>
      </c>
      <c r="N13" s="103">
        <f t="shared" si="12"/>
        <v>5.39</v>
      </c>
      <c r="O13" s="106" t="s">
        <v>308</v>
      </c>
      <c r="P13" s="119"/>
      <c r="Q13" s="136">
        <v>9</v>
      </c>
      <c r="R13" s="101" t="s">
        <v>328</v>
      </c>
      <c r="S13" s="137" t="s">
        <v>321</v>
      </c>
      <c r="T13" s="102" t="s">
        <v>317</v>
      </c>
      <c r="U13" s="107">
        <v>40.78</v>
      </c>
      <c r="V13" s="101" t="s">
        <v>310</v>
      </c>
      <c r="W13" s="142">
        <v>66</v>
      </c>
      <c r="X13" s="107">
        <f>0.49*1.65</f>
        <v>0.81</v>
      </c>
      <c r="Y13" s="107">
        <f t="shared" si="9"/>
        <v>53.46</v>
      </c>
      <c r="Z13" s="97">
        <f>2*1.65</f>
        <v>3.3</v>
      </c>
      <c r="AA13" s="103">
        <f t="shared" si="10"/>
        <v>56.76</v>
      </c>
    </row>
    <row r="14" ht="19.9" customHeight="1" spans="1:27">
      <c r="A14" s="94">
        <v>10</v>
      </c>
      <c r="B14" s="95" t="s">
        <v>328</v>
      </c>
      <c r="C14" s="96" t="s">
        <v>318</v>
      </c>
      <c r="D14" s="97">
        <f t="shared" si="11"/>
        <v>100.76</v>
      </c>
      <c r="E14" s="97">
        <f t="shared" si="6"/>
        <v>40.78</v>
      </c>
      <c r="F14" s="100">
        <f t="shared" si="7"/>
        <v>56.76</v>
      </c>
      <c r="G14" s="100"/>
      <c r="H14" s="98">
        <f t="shared" si="13"/>
        <v>3.22</v>
      </c>
      <c r="I14" s="126">
        <v>11</v>
      </c>
      <c r="J14" s="101" t="s">
        <v>329</v>
      </c>
      <c r="K14" s="102" t="s">
        <v>73</v>
      </c>
      <c r="L14" s="103">
        <f>D17</f>
        <v>10.12</v>
      </c>
      <c r="M14" s="128">
        <v>3.075</v>
      </c>
      <c r="N14" s="103">
        <f t="shared" si="12"/>
        <v>7.05</v>
      </c>
      <c r="O14" s="106" t="s">
        <v>308</v>
      </c>
      <c r="P14" s="119"/>
      <c r="Q14" s="136">
        <v>10</v>
      </c>
      <c r="R14" s="101" t="s">
        <v>330</v>
      </c>
      <c r="S14" s="137" t="s">
        <v>309</v>
      </c>
      <c r="T14" s="102" t="s">
        <v>62</v>
      </c>
      <c r="U14" s="107">
        <v>433.63</v>
      </c>
      <c r="V14" s="101" t="s">
        <v>310</v>
      </c>
      <c r="W14" s="142">
        <v>25</v>
      </c>
      <c r="X14" s="107">
        <f>V30</f>
        <v>0.52</v>
      </c>
      <c r="Y14" s="107">
        <f t="shared" si="9"/>
        <v>13</v>
      </c>
      <c r="Z14" s="97">
        <f>Y21+Z21</f>
        <v>5.5</v>
      </c>
      <c r="AA14" s="103">
        <f t="shared" si="10"/>
        <v>18.5</v>
      </c>
    </row>
    <row r="15" ht="19.9" customHeight="1" spans="1:27">
      <c r="A15" s="94">
        <v>11</v>
      </c>
      <c r="B15" s="95" t="s">
        <v>331</v>
      </c>
      <c r="C15" s="96" t="s">
        <v>50</v>
      </c>
      <c r="D15" s="97">
        <v>6.5</v>
      </c>
      <c r="E15" s="97"/>
      <c r="F15" s="100"/>
      <c r="G15" s="100"/>
      <c r="H15" s="98"/>
      <c r="I15" s="126">
        <v>12</v>
      </c>
      <c r="J15" s="101" t="s">
        <v>330</v>
      </c>
      <c r="K15" s="102" t="s">
        <v>62</v>
      </c>
      <c r="L15" s="103">
        <f>U14+AA14+(U14+AA14)*3%*1.1</f>
        <v>467.05</v>
      </c>
      <c r="M15" s="97">
        <v>255</v>
      </c>
      <c r="N15" s="105">
        <f t="shared" si="12"/>
        <v>212.05</v>
      </c>
      <c r="O15" s="106" t="s">
        <v>308</v>
      </c>
      <c r="P15" s="119"/>
      <c r="Q15" s="140" t="s">
        <v>332</v>
      </c>
      <c r="R15" s="140"/>
      <c r="S15" s="140"/>
      <c r="T15" s="140"/>
      <c r="U15" s="140"/>
      <c r="V15" s="140"/>
      <c r="W15" s="140"/>
      <c r="X15" s="140"/>
      <c r="Y15" s="140"/>
      <c r="Z15" s="140"/>
      <c r="AA15" s="140"/>
    </row>
    <row r="16" ht="19.9" customHeight="1" spans="1:17">
      <c r="A16" s="94">
        <v>12</v>
      </c>
      <c r="B16" s="101" t="s">
        <v>327</v>
      </c>
      <c r="C16" s="102" t="s">
        <v>73</v>
      </c>
      <c r="D16" s="103">
        <f>6.98/0.833</f>
        <v>8.38</v>
      </c>
      <c r="E16" s="104"/>
      <c r="F16" s="105"/>
      <c r="G16" s="105"/>
      <c r="H16" s="106"/>
      <c r="I16" s="126"/>
      <c r="J16" s="108"/>
      <c r="K16" s="101"/>
      <c r="L16" s="103"/>
      <c r="M16" s="103"/>
      <c r="N16" s="105"/>
      <c r="O16" s="106"/>
      <c r="P16" s="119"/>
      <c r="Q16" s="119"/>
    </row>
    <row r="17" ht="19.9" customHeight="1" spans="1:26">
      <c r="A17" s="94">
        <v>13</v>
      </c>
      <c r="B17" s="101" t="s">
        <v>329</v>
      </c>
      <c r="C17" s="102" t="s">
        <v>73</v>
      </c>
      <c r="D17" s="103">
        <f>7.34/0.725</f>
        <v>10.12</v>
      </c>
      <c r="E17" s="104"/>
      <c r="F17" s="105"/>
      <c r="G17" s="105"/>
      <c r="H17" s="106"/>
      <c r="I17" s="126"/>
      <c r="J17" s="108"/>
      <c r="K17" s="101"/>
      <c r="L17" s="103"/>
      <c r="M17" s="103"/>
      <c r="N17" s="105"/>
      <c r="O17" s="106"/>
      <c r="P17" s="119"/>
      <c r="Q17" s="143" t="s">
        <v>333</v>
      </c>
      <c r="R17" s="143"/>
      <c r="S17" s="143"/>
      <c r="T17" s="143"/>
      <c r="U17" s="143"/>
      <c r="V17" s="143"/>
      <c r="W17" s="144" t="s">
        <v>334</v>
      </c>
      <c r="X17" s="144"/>
      <c r="Y17" s="144"/>
      <c r="Z17" s="144"/>
    </row>
    <row r="18" ht="19.9" customHeight="1" spans="1:26">
      <c r="A18" s="94">
        <v>14</v>
      </c>
      <c r="B18" s="101" t="s">
        <v>335</v>
      </c>
      <c r="C18" s="102" t="s">
        <v>317</v>
      </c>
      <c r="D18" s="107">
        <v>4.37</v>
      </c>
      <c r="E18" s="104"/>
      <c r="F18" s="105"/>
      <c r="G18" s="105"/>
      <c r="H18" s="106"/>
      <c r="I18" s="109"/>
      <c r="J18" s="103"/>
      <c r="K18" s="103"/>
      <c r="L18" s="103"/>
      <c r="M18" s="105"/>
      <c r="N18" s="105"/>
      <c r="O18" s="106"/>
      <c r="P18" s="119"/>
      <c r="Q18" s="145" t="s">
        <v>336</v>
      </c>
      <c r="R18" s="145"/>
      <c r="S18" s="146"/>
      <c r="T18" s="146"/>
      <c r="U18" s="146"/>
      <c r="V18" s="146"/>
      <c r="W18" s="147" t="s">
        <v>337</v>
      </c>
      <c r="X18" s="147"/>
      <c r="Y18" s="163"/>
      <c r="Z18" s="163"/>
    </row>
    <row r="19" ht="19.9" customHeight="1" spans="1:26">
      <c r="A19" s="94">
        <v>15</v>
      </c>
      <c r="B19" s="108" t="s">
        <v>338</v>
      </c>
      <c r="C19" s="102" t="s">
        <v>317</v>
      </c>
      <c r="D19" s="103">
        <v>0.15</v>
      </c>
      <c r="E19" s="104"/>
      <c r="F19" s="105"/>
      <c r="G19" s="105"/>
      <c r="H19" s="106"/>
      <c r="I19" s="109"/>
      <c r="J19" s="103"/>
      <c r="K19" s="103"/>
      <c r="L19" s="103"/>
      <c r="M19" s="105"/>
      <c r="N19" s="105"/>
      <c r="O19" s="106"/>
      <c r="P19" s="119"/>
      <c r="Q19" s="148" t="s">
        <v>339</v>
      </c>
      <c r="R19" s="149" t="s">
        <v>340</v>
      </c>
      <c r="S19" s="149" t="s">
        <v>341</v>
      </c>
      <c r="T19" s="150" t="s">
        <v>342</v>
      </c>
      <c r="U19" s="149" t="s">
        <v>340</v>
      </c>
      <c r="V19" s="151" t="s">
        <v>341</v>
      </c>
      <c r="W19" s="152" t="s">
        <v>343</v>
      </c>
      <c r="X19" s="153"/>
      <c r="Y19" s="164" t="s">
        <v>344</v>
      </c>
      <c r="Z19" s="165"/>
    </row>
    <row r="20" ht="19.9" customHeight="1" spans="1:26">
      <c r="A20" s="94">
        <v>16</v>
      </c>
      <c r="B20" s="108" t="s">
        <v>345</v>
      </c>
      <c r="C20" s="102" t="s">
        <v>346</v>
      </c>
      <c r="D20" s="107">
        <v>0.51</v>
      </c>
      <c r="E20" s="104"/>
      <c r="F20" s="105"/>
      <c r="G20" s="105"/>
      <c r="H20" s="106"/>
      <c r="I20" s="109"/>
      <c r="J20" s="103"/>
      <c r="K20" s="103"/>
      <c r="L20" s="103"/>
      <c r="M20" s="105"/>
      <c r="N20" s="105"/>
      <c r="O20" s="106"/>
      <c r="P20" s="119"/>
      <c r="Q20" s="154">
        <v>5</v>
      </c>
      <c r="R20" s="155">
        <v>1.09</v>
      </c>
      <c r="S20" s="155">
        <v>1.2</v>
      </c>
      <c r="T20" s="155">
        <v>16</v>
      </c>
      <c r="U20" s="155">
        <v>0.61</v>
      </c>
      <c r="V20" s="156">
        <v>0.68</v>
      </c>
      <c r="W20" s="157" t="s">
        <v>347</v>
      </c>
      <c r="X20" s="155" t="s">
        <v>348</v>
      </c>
      <c r="Y20" s="155" t="s">
        <v>347</v>
      </c>
      <c r="Z20" s="156" t="s">
        <v>348</v>
      </c>
    </row>
    <row r="21" ht="19.9" customHeight="1" spans="1:26">
      <c r="A21" s="94">
        <v>17</v>
      </c>
      <c r="B21" s="108" t="s">
        <v>349</v>
      </c>
      <c r="C21" s="101" t="s">
        <v>350</v>
      </c>
      <c r="D21" s="103">
        <v>8.1</v>
      </c>
      <c r="E21" s="103"/>
      <c r="F21" s="105"/>
      <c r="G21" s="105"/>
      <c r="H21" s="106"/>
      <c r="I21" s="109"/>
      <c r="J21" s="103"/>
      <c r="K21" s="103"/>
      <c r="L21" s="103"/>
      <c r="M21" s="105"/>
      <c r="N21" s="105"/>
      <c r="O21" s="106"/>
      <c r="P21" s="119"/>
      <c r="Q21" s="154">
        <v>6</v>
      </c>
      <c r="R21" s="155">
        <v>0.99</v>
      </c>
      <c r="S21" s="155">
        <v>1.09</v>
      </c>
      <c r="T21" s="155">
        <v>17</v>
      </c>
      <c r="U21" s="155">
        <v>0.59</v>
      </c>
      <c r="V21" s="156">
        <v>0.65</v>
      </c>
      <c r="W21" s="158">
        <v>2</v>
      </c>
      <c r="X21" s="159">
        <v>0</v>
      </c>
      <c r="Y21" s="159">
        <v>3.5</v>
      </c>
      <c r="Z21" s="162">
        <v>2</v>
      </c>
    </row>
    <row r="22" ht="19.9" customHeight="1" spans="1:26">
      <c r="A22" s="94">
        <v>18</v>
      </c>
      <c r="B22" s="108" t="s">
        <v>351</v>
      </c>
      <c r="C22" s="101" t="s">
        <v>350</v>
      </c>
      <c r="D22" s="103">
        <v>5.77</v>
      </c>
      <c r="E22" s="103"/>
      <c r="F22" s="105"/>
      <c r="G22" s="105"/>
      <c r="H22" s="106"/>
      <c r="I22" s="110"/>
      <c r="J22" s="111"/>
      <c r="K22" s="111"/>
      <c r="L22" s="111"/>
      <c r="M22" s="111"/>
      <c r="N22" s="111"/>
      <c r="O22" s="112"/>
      <c r="P22" s="119"/>
      <c r="Q22" s="154">
        <v>7</v>
      </c>
      <c r="R22" s="155">
        <v>0.92</v>
      </c>
      <c r="S22" s="155">
        <v>1.01</v>
      </c>
      <c r="T22" s="155">
        <v>18</v>
      </c>
      <c r="U22" s="155">
        <v>0.58</v>
      </c>
      <c r="V22" s="156">
        <v>0.63</v>
      </c>
      <c r="W22" s="160"/>
      <c r="X22" s="160"/>
      <c r="Y22" s="160"/>
      <c r="Z22" s="160"/>
    </row>
    <row r="23" ht="19.9" customHeight="1" spans="1:26">
      <c r="A23" s="109"/>
      <c r="B23" s="103"/>
      <c r="C23" s="103"/>
      <c r="D23" s="103"/>
      <c r="E23" s="105"/>
      <c r="F23" s="105"/>
      <c r="G23" s="105"/>
      <c r="H23" s="106"/>
      <c r="I23" s="110"/>
      <c r="J23" s="111"/>
      <c r="K23" s="111"/>
      <c r="L23" s="111"/>
      <c r="M23" s="111"/>
      <c r="N23" s="111"/>
      <c r="O23" s="112"/>
      <c r="P23" s="119"/>
      <c r="Q23" s="154">
        <v>8</v>
      </c>
      <c r="R23" s="155">
        <v>0.86</v>
      </c>
      <c r="S23" s="155">
        <v>0.95</v>
      </c>
      <c r="T23" s="155">
        <v>19</v>
      </c>
      <c r="U23" s="155">
        <v>0.56</v>
      </c>
      <c r="V23" s="156">
        <v>0.61</v>
      </c>
      <c r="W23" s="160"/>
      <c r="X23" s="160"/>
      <c r="Y23" s="160"/>
      <c r="Z23" s="160"/>
    </row>
    <row r="24" ht="19.9" customHeight="1" spans="1:26">
      <c r="A24" s="109"/>
      <c r="B24" s="103"/>
      <c r="C24" s="103"/>
      <c r="D24" s="103"/>
      <c r="E24" s="105"/>
      <c r="F24" s="105"/>
      <c r="G24" s="105"/>
      <c r="H24" s="106"/>
      <c r="I24" s="110"/>
      <c r="J24" s="111"/>
      <c r="K24" s="111"/>
      <c r="L24" s="111"/>
      <c r="M24" s="111"/>
      <c r="N24" s="111"/>
      <c r="O24" s="112"/>
      <c r="P24" s="119"/>
      <c r="Q24" s="154">
        <v>9</v>
      </c>
      <c r="R24" s="155">
        <v>0.81</v>
      </c>
      <c r="S24" s="155">
        <v>0.89</v>
      </c>
      <c r="T24" s="155">
        <v>20</v>
      </c>
      <c r="U24" s="155">
        <v>0.54</v>
      </c>
      <c r="V24" s="156">
        <v>0.6</v>
      </c>
      <c r="W24" s="160"/>
      <c r="X24" s="160"/>
      <c r="Y24" s="160"/>
      <c r="Z24" s="160"/>
    </row>
    <row r="25" ht="19.9" customHeight="1" spans="1:26">
      <c r="A25" s="110"/>
      <c r="B25" s="111"/>
      <c r="C25" s="111"/>
      <c r="D25" s="111"/>
      <c r="E25" s="111"/>
      <c r="F25" s="111"/>
      <c r="G25" s="111"/>
      <c r="H25" s="112"/>
      <c r="I25" s="110"/>
      <c r="J25" s="129"/>
      <c r="K25" s="129"/>
      <c r="L25" s="129"/>
      <c r="M25" s="129"/>
      <c r="N25" s="129"/>
      <c r="O25" s="130"/>
      <c r="P25" s="119"/>
      <c r="Q25" s="154">
        <v>10</v>
      </c>
      <c r="R25" s="155">
        <v>0.77</v>
      </c>
      <c r="S25" s="155">
        <v>0.85</v>
      </c>
      <c r="T25" s="155">
        <v>21</v>
      </c>
      <c r="U25" s="155">
        <v>0.53</v>
      </c>
      <c r="V25" s="156">
        <v>0.59</v>
      </c>
      <c r="W25" s="160"/>
      <c r="X25" s="160"/>
      <c r="Y25" s="160"/>
      <c r="Z25" s="160"/>
    </row>
    <row r="26" ht="19.9" customHeight="1" spans="1:26">
      <c r="A26" s="110"/>
      <c r="B26" s="111"/>
      <c r="C26" s="111"/>
      <c r="D26" s="111"/>
      <c r="E26" s="111"/>
      <c r="F26" s="111"/>
      <c r="G26" s="111"/>
      <c r="H26" s="112"/>
      <c r="I26" s="131"/>
      <c r="J26" s="132"/>
      <c r="K26" s="132"/>
      <c r="L26" s="132"/>
      <c r="M26" s="132"/>
      <c r="N26" s="132"/>
      <c r="O26" s="133"/>
      <c r="P26" s="119"/>
      <c r="Q26" s="154">
        <v>11</v>
      </c>
      <c r="R26" s="155">
        <v>0.73</v>
      </c>
      <c r="S26" s="155">
        <v>0.8</v>
      </c>
      <c r="T26" s="155">
        <v>22</v>
      </c>
      <c r="U26" s="155">
        <v>0.52</v>
      </c>
      <c r="V26" s="156">
        <v>0.58</v>
      </c>
      <c r="W26" s="160"/>
      <c r="X26" s="160"/>
      <c r="Y26" s="160"/>
      <c r="Z26" s="160"/>
    </row>
    <row r="27" ht="19.9" customHeight="1" spans="1:26">
      <c r="A27" s="110"/>
      <c r="B27" s="111"/>
      <c r="C27" s="111"/>
      <c r="D27" s="111"/>
      <c r="E27" s="111"/>
      <c r="F27" s="111"/>
      <c r="G27" s="111"/>
      <c r="H27" s="112"/>
      <c r="I27" s="117"/>
      <c r="J27" s="117"/>
      <c r="K27" s="117"/>
      <c r="L27" s="117"/>
      <c r="M27" s="117"/>
      <c r="N27" s="117"/>
      <c r="O27" s="119"/>
      <c r="P27" s="119"/>
      <c r="Q27" s="154">
        <v>12</v>
      </c>
      <c r="R27" s="155">
        <v>0.7</v>
      </c>
      <c r="S27" s="155">
        <v>0.77</v>
      </c>
      <c r="T27" s="155">
        <v>23</v>
      </c>
      <c r="U27" s="155">
        <v>0.51</v>
      </c>
      <c r="V27" s="156">
        <v>0.56</v>
      </c>
      <c r="W27" s="160"/>
      <c r="X27" s="160"/>
      <c r="Y27" s="160"/>
      <c r="Z27" s="160"/>
    </row>
    <row r="28" ht="19.5" customHeight="1" spans="1:26">
      <c r="A28" s="110"/>
      <c r="B28" s="111"/>
      <c r="C28" s="111"/>
      <c r="D28" s="111"/>
      <c r="E28" s="111"/>
      <c r="F28" s="111"/>
      <c r="G28" s="111"/>
      <c r="H28" s="112"/>
      <c r="I28" s="119"/>
      <c r="J28" s="119"/>
      <c r="K28" s="119"/>
      <c r="L28" s="119"/>
      <c r="M28" s="119"/>
      <c r="N28" s="119"/>
      <c r="O28" s="119"/>
      <c r="P28" s="119"/>
      <c r="Q28" s="154">
        <v>13</v>
      </c>
      <c r="R28" s="155">
        <v>0.68</v>
      </c>
      <c r="S28" s="155">
        <v>0.75</v>
      </c>
      <c r="T28" s="155">
        <v>24</v>
      </c>
      <c r="U28" s="155">
        <v>0.5</v>
      </c>
      <c r="V28" s="156">
        <v>0.55</v>
      </c>
      <c r="W28" s="160"/>
      <c r="X28" s="160"/>
      <c r="Y28" s="160"/>
      <c r="Z28" s="160"/>
    </row>
    <row r="29" ht="19.5" customHeight="1" spans="1:26">
      <c r="A29" s="110"/>
      <c r="B29" s="111"/>
      <c r="C29" s="111"/>
      <c r="D29" s="111"/>
      <c r="E29" s="111"/>
      <c r="F29" s="111"/>
      <c r="G29" s="111"/>
      <c r="H29" s="112"/>
      <c r="I29" s="119"/>
      <c r="J29" s="119"/>
      <c r="K29" s="119"/>
      <c r="L29" s="119"/>
      <c r="M29" s="119"/>
      <c r="N29" s="119"/>
      <c r="O29" s="119"/>
      <c r="P29" s="119"/>
      <c r="Q29" s="154">
        <v>14</v>
      </c>
      <c r="R29" s="155">
        <v>0.65</v>
      </c>
      <c r="S29" s="155">
        <v>0.71</v>
      </c>
      <c r="T29" s="155">
        <v>25</v>
      </c>
      <c r="U29" s="155">
        <v>0.49</v>
      </c>
      <c r="V29" s="156">
        <v>0.53</v>
      </c>
      <c r="W29" s="160"/>
      <c r="X29" s="160"/>
      <c r="Y29" s="160"/>
      <c r="Z29" s="160"/>
    </row>
    <row r="30" ht="19.5" customHeight="1" spans="1:26">
      <c r="A30" s="110"/>
      <c r="B30" s="111"/>
      <c r="C30" s="111"/>
      <c r="D30" s="111"/>
      <c r="E30" s="111"/>
      <c r="F30" s="111"/>
      <c r="G30" s="111"/>
      <c r="H30" s="112"/>
      <c r="I30" s="119"/>
      <c r="J30" s="119"/>
      <c r="K30" s="119"/>
      <c r="L30" s="119"/>
      <c r="M30" s="119"/>
      <c r="N30" s="119"/>
      <c r="O30" s="119"/>
      <c r="P30" s="119"/>
      <c r="Q30" s="161">
        <v>15</v>
      </c>
      <c r="R30" s="159">
        <v>0.63</v>
      </c>
      <c r="S30" s="159">
        <v>0.69</v>
      </c>
      <c r="T30" s="159" t="s">
        <v>352</v>
      </c>
      <c r="U30" s="159">
        <v>0.48</v>
      </c>
      <c r="V30" s="162">
        <v>0.52</v>
      </c>
      <c r="W30" s="160"/>
      <c r="X30" s="160"/>
      <c r="Y30" s="160"/>
      <c r="Z30" s="160"/>
    </row>
    <row r="31" ht="19.5" customHeight="1" spans="1:17">
      <c r="A31" s="110"/>
      <c r="B31" s="111"/>
      <c r="C31" s="111"/>
      <c r="D31" s="111"/>
      <c r="E31" s="111"/>
      <c r="F31" s="111"/>
      <c r="G31" s="111"/>
      <c r="H31" s="112"/>
      <c r="I31" s="119"/>
      <c r="J31" s="119"/>
      <c r="K31" s="119"/>
      <c r="L31" s="119"/>
      <c r="M31" s="119"/>
      <c r="N31" s="119"/>
      <c r="O31" s="119"/>
      <c r="P31" s="119"/>
      <c r="Q31" s="119"/>
    </row>
    <row r="32" ht="20.1" customHeight="1" spans="1:8">
      <c r="A32" s="110"/>
      <c r="B32" s="111"/>
      <c r="C32" s="111"/>
      <c r="D32" s="111"/>
      <c r="E32" s="111"/>
      <c r="F32" s="111"/>
      <c r="G32" s="111"/>
      <c r="H32" s="112"/>
    </row>
    <row r="33" ht="20.1" customHeight="1" spans="1:8">
      <c r="A33" s="113" t="s">
        <v>353</v>
      </c>
      <c r="B33" s="114"/>
      <c r="C33" s="114"/>
      <c r="D33" s="114"/>
      <c r="E33" s="114"/>
      <c r="F33" s="114"/>
      <c r="G33" s="114"/>
      <c r="H33" s="115"/>
    </row>
    <row r="34" ht="20.1" customHeight="1" spans="1:8">
      <c r="A34" s="116"/>
      <c r="B34" s="117"/>
      <c r="C34" s="117"/>
      <c r="D34" s="117"/>
      <c r="E34" s="117"/>
      <c r="F34" s="117"/>
      <c r="G34" s="117"/>
      <c r="H34" s="117"/>
    </row>
    <row r="35" ht="20.1" customHeight="1" spans="1:8">
      <c r="A35" s="118"/>
      <c r="B35" s="119"/>
      <c r="C35" s="119"/>
      <c r="D35" s="119"/>
      <c r="E35" s="119"/>
      <c r="F35" s="119"/>
      <c r="G35" s="119"/>
      <c r="H35" s="119"/>
    </row>
    <row r="36" ht="20.1" customHeight="1" spans="1:8">
      <c r="A36" s="118"/>
      <c r="B36" s="119"/>
      <c r="C36" s="119"/>
      <c r="D36" s="119"/>
      <c r="E36" s="119"/>
      <c r="F36" s="119"/>
      <c r="G36" s="119"/>
      <c r="H36" s="119"/>
    </row>
    <row r="37" ht="20.1" customHeight="1" spans="1:8">
      <c r="A37" s="118"/>
      <c r="B37" s="119"/>
      <c r="C37" s="119"/>
      <c r="D37" s="119"/>
      <c r="E37" s="119"/>
      <c r="F37" s="119"/>
      <c r="G37" s="119"/>
      <c r="H37" s="119"/>
    </row>
    <row r="38" ht="20.1" customHeight="1" spans="1:8">
      <c r="A38" s="118"/>
      <c r="B38" s="119"/>
      <c r="C38" s="119"/>
      <c r="D38" s="119"/>
      <c r="E38" s="119"/>
      <c r="F38" s="119"/>
      <c r="G38" s="119"/>
      <c r="H38" s="119"/>
    </row>
    <row r="39" ht="20.1" customHeight="1" spans="1:8">
      <c r="A39" s="118"/>
      <c r="B39" s="119"/>
      <c r="C39" s="119"/>
      <c r="D39" s="119"/>
      <c r="E39" s="119"/>
      <c r="F39" s="119"/>
      <c r="G39" s="119"/>
      <c r="H39" s="119"/>
    </row>
    <row r="40" ht="20.1" customHeight="1" spans="1:8">
      <c r="A40" s="118"/>
      <c r="B40" s="119"/>
      <c r="C40" s="119"/>
      <c r="D40" s="119"/>
      <c r="E40" s="119"/>
      <c r="F40" s="119"/>
      <c r="G40" s="119"/>
      <c r="H40" s="119"/>
    </row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</sheetData>
  <mergeCells count="37">
    <mergeCell ref="A1:H1"/>
    <mergeCell ref="I1:O1"/>
    <mergeCell ref="Q1:AA1"/>
    <mergeCell ref="E2:H2"/>
    <mergeCell ref="Q15:AA15"/>
    <mergeCell ref="Q17:V17"/>
    <mergeCell ref="W17:Z17"/>
    <mergeCell ref="Q18:R18"/>
    <mergeCell ref="W18:X18"/>
    <mergeCell ref="A33:H33"/>
    <mergeCell ref="B34:H34"/>
    <mergeCell ref="A2:A4"/>
    <mergeCell ref="B2:B4"/>
    <mergeCell ref="C2:C4"/>
    <mergeCell ref="D2:D4"/>
    <mergeCell ref="E3:E4"/>
    <mergeCell ref="F3:F4"/>
    <mergeCell ref="G3:G4"/>
    <mergeCell ref="H3:H4"/>
    <mergeCell ref="I2:I3"/>
    <mergeCell ref="J2:J3"/>
    <mergeCell ref="K2:K3"/>
    <mergeCell ref="L2:L3"/>
    <mergeCell ref="M2:M3"/>
    <mergeCell ref="N2:N3"/>
    <mergeCell ref="O2:O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</mergeCells>
  <printOptions horizontalCentered="1"/>
  <pageMargins left="0.78740157480315" right="0.78740157480315" top="0.78740157480315" bottom="0.78740157480315" header="0.393700787401575" footer="0.393700787401575"/>
  <pageSetup paperSize="9" firstPageNumber="28" orientation="portrait" useFirstPageNumber="1" horizontalDpi="360" verticalDpi="36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W26"/>
  <sheetViews>
    <sheetView view="pageBreakPreview" zoomScaleNormal="100" workbookViewId="0">
      <selection activeCell="Q21" sqref="Q21"/>
    </sheetView>
  </sheetViews>
  <sheetFormatPr defaultColWidth="9" defaultRowHeight="14.25"/>
  <cols>
    <col min="1" max="1" width="5.75" style="11" customWidth="1"/>
    <col min="2" max="2" width="16.125" style="11" customWidth="1"/>
    <col min="3" max="15" width="7.25" style="11" customWidth="1"/>
    <col min="16" max="16" width="9.75" style="11" customWidth="1"/>
    <col min="17" max="17" width="7.375" style="11" customWidth="1"/>
    <col min="18" max="18" width="12" style="11" customWidth="1"/>
    <col min="19" max="19" width="12.375" style="11" customWidth="1"/>
    <col min="20" max="21" width="10.125" style="11" customWidth="1"/>
    <col min="22" max="22" width="9.5" style="11" customWidth="1"/>
    <col min="23" max="23" width="10.125" style="11" customWidth="1"/>
    <col min="24" max="16384" width="9" style="11"/>
  </cols>
  <sheetData>
    <row r="1" ht="25.5" customHeight="1" spans="1:23">
      <c r="A1" s="12" t="s">
        <v>354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29"/>
      <c r="Q1" s="43" t="s">
        <v>355</v>
      </c>
      <c r="R1" s="43"/>
      <c r="S1" s="43"/>
      <c r="T1" s="43"/>
      <c r="U1" s="43"/>
      <c r="V1" s="43"/>
      <c r="W1" s="43"/>
    </row>
    <row r="2" ht="20.1" customHeight="1" spans="1:23">
      <c r="A2" s="13" t="s">
        <v>34</v>
      </c>
      <c r="B2" s="14" t="s">
        <v>356</v>
      </c>
      <c r="C2" s="14" t="s">
        <v>357</v>
      </c>
      <c r="D2" s="15" t="s">
        <v>358</v>
      </c>
      <c r="E2" s="14" t="s">
        <v>359</v>
      </c>
      <c r="F2" s="15"/>
      <c r="G2" s="14" t="s">
        <v>360</v>
      </c>
      <c r="H2" s="15"/>
      <c r="I2" s="14" t="s">
        <v>361</v>
      </c>
      <c r="J2" s="15"/>
      <c r="K2" s="14" t="s">
        <v>362</v>
      </c>
      <c r="L2" s="15"/>
      <c r="M2" s="30" t="s">
        <v>363</v>
      </c>
      <c r="N2" s="31"/>
      <c r="O2" s="32" t="s">
        <v>364</v>
      </c>
      <c r="P2" s="33"/>
      <c r="Q2" s="44" t="s">
        <v>365</v>
      </c>
      <c r="R2" s="45"/>
      <c r="S2" s="45"/>
      <c r="T2" s="45"/>
      <c r="U2" s="45"/>
      <c r="V2" s="45"/>
      <c r="W2" s="46"/>
    </row>
    <row r="3" ht="20.1" customHeight="1" spans="1:23">
      <c r="A3" s="16"/>
      <c r="B3" s="17"/>
      <c r="C3" s="17"/>
      <c r="D3" s="18"/>
      <c r="E3" s="17" t="s">
        <v>366</v>
      </c>
      <c r="F3" s="17" t="s">
        <v>159</v>
      </c>
      <c r="G3" s="17" t="s">
        <v>366</v>
      </c>
      <c r="H3" s="17" t="s">
        <v>159</v>
      </c>
      <c r="I3" s="17" t="s">
        <v>366</v>
      </c>
      <c r="J3" s="17" t="s">
        <v>159</v>
      </c>
      <c r="K3" s="17" t="s">
        <v>366</v>
      </c>
      <c r="L3" s="17" t="s">
        <v>159</v>
      </c>
      <c r="M3" s="17" t="s">
        <v>366</v>
      </c>
      <c r="N3" s="17" t="s">
        <v>159</v>
      </c>
      <c r="O3" s="34"/>
      <c r="P3" s="33"/>
      <c r="Q3" s="47" t="s">
        <v>367</v>
      </c>
      <c r="R3" s="48"/>
      <c r="S3" s="48" t="s">
        <v>368</v>
      </c>
      <c r="T3" s="48" t="s">
        <v>369</v>
      </c>
      <c r="U3" s="48" t="s">
        <v>370</v>
      </c>
      <c r="V3" s="48" t="s">
        <v>371</v>
      </c>
      <c r="W3" s="49" t="s">
        <v>372</v>
      </c>
    </row>
    <row r="4" ht="20.1" customHeight="1" spans="1:23">
      <c r="A4" s="19">
        <v>1</v>
      </c>
      <c r="B4" s="20" t="s">
        <v>373</v>
      </c>
      <c r="C4" s="20">
        <v>32.5</v>
      </c>
      <c r="D4" s="20">
        <v>2</v>
      </c>
      <c r="E4" s="21">
        <f>0.208*1.1*1.07*0.86</f>
        <v>0.211</v>
      </c>
      <c r="F4" s="22">
        <f>E4*材料预算价格核!M6</f>
        <v>53.81</v>
      </c>
      <c r="G4" s="23">
        <f>0.55*1.1*0.98</f>
        <v>0.593</v>
      </c>
      <c r="H4" s="22">
        <f>G4*材料预算价格核!$M$8</f>
        <v>41.51</v>
      </c>
      <c r="I4" s="23">
        <f>0.79*1.06*0.98</f>
        <v>0.821</v>
      </c>
      <c r="J4" s="20">
        <f>I4*材料预算价格核!M10</f>
        <v>57.47</v>
      </c>
      <c r="K4" s="20">
        <v>0.177</v>
      </c>
      <c r="L4" s="35">
        <f>K4*材料预算价格核!D18</f>
        <v>0.77</v>
      </c>
      <c r="M4" s="36"/>
      <c r="N4" s="36"/>
      <c r="O4" s="37">
        <f>E4*1000*R5+G4*T5+I4*U5+K4*W5</f>
        <v>153.56</v>
      </c>
      <c r="P4" s="38">
        <f>F4+H4+J4+L4</f>
        <v>153.56</v>
      </c>
      <c r="Q4" s="47"/>
      <c r="R4" s="48"/>
      <c r="S4" s="48"/>
      <c r="T4" s="48"/>
      <c r="U4" s="48"/>
      <c r="V4" s="48"/>
      <c r="W4" s="49"/>
    </row>
    <row r="5" ht="20.1" customHeight="1" spans="1:23">
      <c r="A5" s="19">
        <v>2</v>
      </c>
      <c r="B5" s="20" t="s">
        <v>374</v>
      </c>
      <c r="C5" s="20">
        <v>32.5</v>
      </c>
      <c r="D5" s="20">
        <v>2</v>
      </c>
      <c r="E5" s="23">
        <f>0.242*1.1*1.07*0.86</f>
        <v>0.245</v>
      </c>
      <c r="F5" s="22">
        <f>E5*材料预算价格核!M6</f>
        <v>62.48</v>
      </c>
      <c r="G5" s="23">
        <f>0.52*1.1*0.98</f>
        <v>0.561</v>
      </c>
      <c r="H5" s="22">
        <f>G5*材料预算价格核!$M$8</f>
        <v>39.27</v>
      </c>
      <c r="I5" s="23">
        <f>0.81*1.06*0.98</f>
        <v>0.841</v>
      </c>
      <c r="J5" s="20">
        <f>I5*材料预算价格核!M10</f>
        <v>58.87</v>
      </c>
      <c r="K5" s="20">
        <v>0.177</v>
      </c>
      <c r="L5" s="35">
        <f>K5*材料预算价格核!D18</f>
        <v>0.77</v>
      </c>
      <c r="M5" s="36"/>
      <c r="N5" s="36"/>
      <c r="O5" s="37">
        <f>E5*1000*R5+G5*T5+I5*U5+K5*W5</f>
        <v>161.39</v>
      </c>
      <c r="P5" s="38"/>
      <c r="Q5" s="50">
        <f>材料预算价格核!M6/1000</f>
        <v>0.255</v>
      </c>
      <c r="R5" s="51">
        <f>材料预算价格核!M6/1000</f>
        <v>0.255</v>
      </c>
      <c r="S5" s="52"/>
      <c r="T5" s="52">
        <f>材料预算价格核!M8</f>
        <v>70</v>
      </c>
      <c r="U5" s="52">
        <f>材料预算价格核!M10</f>
        <v>70</v>
      </c>
      <c r="V5" s="52">
        <v>0.5</v>
      </c>
      <c r="W5" s="53">
        <f>材料预算价格核!D18</f>
        <v>4.37</v>
      </c>
    </row>
    <row r="6" ht="20.1" customHeight="1" spans="1:23">
      <c r="A6" s="19">
        <v>3</v>
      </c>
      <c r="B6" s="20" t="s">
        <v>375</v>
      </c>
      <c r="C6" s="20">
        <v>42.5</v>
      </c>
      <c r="D6" s="20">
        <v>2</v>
      </c>
      <c r="E6" s="23">
        <f>0.261*1.1*1.07</f>
        <v>0.307</v>
      </c>
      <c r="F6" s="22">
        <f>E6*材料预算价格核!M6</f>
        <v>78.29</v>
      </c>
      <c r="G6" s="23">
        <f>0.51*1.1*0.98</f>
        <v>0.55</v>
      </c>
      <c r="H6" s="22">
        <f>G6*材料预算价格核!$M$8</f>
        <v>38.5</v>
      </c>
      <c r="I6" s="23">
        <f>0.81*1.06*0.98</f>
        <v>0.841</v>
      </c>
      <c r="J6" s="20">
        <f>I6*材料预算价格核!M10</f>
        <v>58.87</v>
      </c>
      <c r="K6" s="20">
        <v>0.177</v>
      </c>
      <c r="L6" s="35">
        <f>K6*材料预算价格核!D18</f>
        <v>0.77</v>
      </c>
      <c r="M6" s="36"/>
      <c r="N6" s="36"/>
      <c r="O6" s="37">
        <f>E6*1000*R5+G6*T5+I6*U5+K6*W5</f>
        <v>176.43</v>
      </c>
      <c r="P6" s="38"/>
      <c r="Q6" s="54" t="s">
        <v>376</v>
      </c>
      <c r="R6" s="55"/>
      <c r="S6" s="55"/>
      <c r="T6" s="55"/>
      <c r="U6" s="55"/>
      <c r="V6" s="55"/>
      <c r="W6" s="56"/>
    </row>
    <row r="7" ht="20.1" customHeight="1" spans="1:23">
      <c r="A7" s="19">
        <v>4</v>
      </c>
      <c r="B7" s="20" t="s">
        <v>377</v>
      </c>
      <c r="C7" s="20">
        <v>42.5</v>
      </c>
      <c r="D7" s="20">
        <v>2</v>
      </c>
      <c r="E7" s="24">
        <f>0.294*1.1*1.07</f>
        <v>0.35</v>
      </c>
      <c r="F7" s="24">
        <f>E7*255</f>
        <v>89.25</v>
      </c>
      <c r="G7" s="24">
        <f>0.56*1.1*0.98</f>
        <v>0.6</v>
      </c>
      <c r="H7" s="24">
        <f>G7*70</f>
        <v>42</v>
      </c>
      <c r="I7" s="24">
        <f>0.71*1.06*0.98</f>
        <v>0.74</v>
      </c>
      <c r="J7" s="24">
        <f>I7*70</f>
        <v>51.8</v>
      </c>
      <c r="K7" s="25">
        <f>0.17*1.1*1.07</f>
        <v>0.2</v>
      </c>
      <c r="L7" s="24">
        <f>K7*W5</f>
        <v>0.87</v>
      </c>
      <c r="M7" s="39"/>
      <c r="N7" s="39"/>
      <c r="O7" s="40">
        <f>E7*1000*R5+G7*T5+I7*U5+K7*W5</f>
        <v>183.92</v>
      </c>
      <c r="P7" s="38"/>
      <c r="Q7" s="54"/>
      <c r="R7" s="55"/>
      <c r="S7" s="55"/>
      <c r="T7" s="55"/>
      <c r="U7" s="55"/>
      <c r="V7" s="55"/>
      <c r="W7" s="56"/>
    </row>
    <row r="8" ht="20.1" customHeight="1" spans="1:23">
      <c r="A8" s="19">
        <v>5</v>
      </c>
      <c r="B8" s="20" t="s">
        <v>378</v>
      </c>
      <c r="C8" s="20">
        <v>42.5</v>
      </c>
      <c r="D8" s="20">
        <v>2</v>
      </c>
      <c r="E8" s="23">
        <f>0.289*1.1*1.07</f>
        <v>0.34</v>
      </c>
      <c r="F8" s="22">
        <f>E8*材料预算价格核!M6</f>
        <v>86.7</v>
      </c>
      <c r="G8" s="23">
        <f>0.49*1.1*0.98</f>
        <v>0.528</v>
      </c>
      <c r="H8" s="22">
        <f>G8*材料预算价格核!$M$8</f>
        <v>36.96</v>
      </c>
      <c r="I8" s="24">
        <f>0.81*1.06*0.98</f>
        <v>0.84</v>
      </c>
      <c r="J8" s="20">
        <f>I8*材料预算价格核!M10</f>
        <v>58.8</v>
      </c>
      <c r="K8" s="20">
        <v>0.177</v>
      </c>
      <c r="L8" s="35">
        <f>K8*材料预算价格核!D18</f>
        <v>0.77</v>
      </c>
      <c r="M8" s="36"/>
      <c r="N8" s="36"/>
      <c r="O8" s="37">
        <f>E8*1000*R5+G8*T5+I8*U5+K8*W5</f>
        <v>183.23</v>
      </c>
      <c r="P8" s="38"/>
      <c r="Q8" s="57">
        <v>1</v>
      </c>
      <c r="R8" s="58">
        <v>1</v>
      </c>
      <c r="S8" s="58">
        <v>1</v>
      </c>
      <c r="T8" s="58">
        <v>1</v>
      </c>
      <c r="U8" s="58">
        <v>1.6</v>
      </c>
      <c r="V8" s="58">
        <v>1</v>
      </c>
      <c r="W8" s="59">
        <v>1.1</v>
      </c>
    </row>
    <row r="9" ht="20.1" customHeight="1" spans="1:23">
      <c r="A9" s="19">
        <v>6</v>
      </c>
      <c r="B9" s="20" t="s">
        <v>379</v>
      </c>
      <c r="C9" s="20">
        <v>42.5</v>
      </c>
      <c r="D9" s="20">
        <v>2</v>
      </c>
      <c r="E9" s="23">
        <f>0.31*1.1*1.07</f>
        <v>0.365</v>
      </c>
      <c r="F9" s="22">
        <f>E9*材料预算价格核!M6</f>
        <v>93.08</v>
      </c>
      <c r="G9" s="23">
        <f>0.47*1.1*0.98</f>
        <v>0.507</v>
      </c>
      <c r="H9" s="22">
        <f>G9*材料预算价格核!$M$8</f>
        <v>35.49</v>
      </c>
      <c r="I9" s="24">
        <f>0.81*1.06*0.98</f>
        <v>0.84</v>
      </c>
      <c r="J9" s="20">
        <f>I9*材料预算价格核!M10</f>
        <v>58.8</v>
      </c>
      <c r="K9" s="20">
        <v>0.177</v>
      </c>
      <c r="L9" s="35">
        <f>K9*材料预算价格核!D18</f>
        <v>0.77</v>
      </c>
      <c r="M9" s="36"/>
      <c r="N9" s="36"/>
      <c r="O9" s="37">
        <f>E9*1000*R5+G9*T5+I9*U5+K9*W5</f>
        <v>188.14</v>
      </c>
      <c r="P9" s="38"/>
      <c r="Q9" s="60">
        <v>1.07</v>
      </c>
      <c r="R9" s="61">
        <v>1.07</v>
      </c>
      <c r="S9" s="61">
        <v>1</v>
      </c>
      <c r="T9" s="61">
        <v>0.98</v>
      </c>
      <c r="U9" s="61">
        <v>0.98</v>
      </c>
      <c r="V9" s="61">
        <v>1</v>
      </c>
      <c r="W9" s="62">
        <v>1.07</v>
      </c>
    </row>
    <row r="10" ht="20.1" customHeight="1" spans="1:16">
      <c r="A10" s="19">
        <v>7</v>
      </c>
      <c r="B10" s="20" t="s">
        <v>380</v>
      </c>
      <c r="C10" s="20">
        <v>42.5</v>
      </c>
      <c r="D10" s="20"/>
      <c r="E10" s="25">
        <f>0.261*0.86</f>
        <v>0.224</v>
      </c>
      <c r="F10" s="22">
        <f>E10*材料预算价格核!M6</f>
        <v>57.12</v>
      </c>
      <c r="G10" s="20">
        <v>1.11</v>
      </c>
      <c r="H10" s="22">
        <f>G10*材料预算价格核!$M$8</f>
        <v>77.7</v>
      </c>
      <c r="I10" s="20"/>
      <c r="J10" s="20"/>
      <c r="K10" s="20">
        <v>0.157</v>
      </c>
      <c r="L10" s="35">
        <f>K10*材料预算价格核!D18</f>
        <v>0.69</v>
      </c>
      <c r="M10" s="36"/>
      <c r="N10" s="36"/>
      <c r="O10" s="37">
        <f>E10*1000*R5+G10*T5+I10*U5+K10*W5</f>
        <v>135.51</v>
      </c>
      <c r="P10" s="38"/>
    </row>
    <row r="11" ht="20.1" customHeight="1" spans="1:16">
      <c r="A11" s="19">
        <v>8</v>
      </c>
      <c r="B11" s="20" t="s">
        <v>381</v>
      </c>
      <c r="C11" s="20">
        <v>42.5</v>
      </c>
      <c r="D11" s="20"/>
      <c r="E11" s="25">
        <f>0.305*0.86</f>
        <v>0.262</v>
      </c>
      <c r="F11" s="22">
        <f>E11*材料预算价格核!M6</f>
        <v>66.81</v>
      </c>
      <c r="G11" s="20">
        <v>1.1</v>
      </c>
      <c r="H11" s="22">
        <f>G11*材料预算价格核!$M$8</f>
        <v>77</v>
      </c>
      <c r="I11" s="20"/>
      <c r="J11" s="20"/>
      <c r="K11" s="20">
        <v>0.183</v>
      </c>
      <c r="L11" s="35">
        <f>K11*材料预算价格核!D18</f>
        <v>0.8</v>
      </c>
      <c r="M11" s="36"/>
      <c r="N11" s="36"/>
      <c r="O11" s="37">
        <f>E11*1000*R5+G11*T5+I11*U5+K11*W5</f>
        <v>144.61</v>
      </c>
      <c r="P11" s="38"/>
    </row>
    <row r="12" ht="20.1" customHeight="1" spans="1:23">
      <c r="A12" s="19">
        <v>9</v>
      </c>
      <c r="B12" s="20" t="s">
        <v>382</v>
      </c>
      <c r="C12" s="20">
        <v>42.5</v>
      </c>
      <c r="D12" s="20">
        <v>2</v>
      </c>
      <c r="E12" s="25">
        <f>0.384*1.1*1.07</f>
        <v>0.452</v>
      </c>
      <c r="F12" s="22">
        <f>E12*材料预算价格核!M9</f>
        <v>31.64</v>
      </c>
      <c r="G12" s="25">
        <f>0.685*1.1*0.98</f>
        <v>0.738</v>
      </c>
      <c r="H12" s="22">
        <f>G12*材料预算价格核!$M$8</f>
        <v>51.66</v>
      </c>
      <c r="I12" s="24">
        <f>1.343*1.06*0.98</f>
        <v>1.4</v>
      </c>
      <c r="J12" s="24">
        <f>I12*材料预算价格核!M13</f>
        <v>4.19</v>
      </c>
      <c r="K12" s="25">
        <f>0.15*1.1*1.07</f>
        <v>0.177</v>
      </c>
      <c r="L12" s="35">
        <f>K12*材料预算价格核!D21</f>
        <v>1.43</v>
      </c>
      <c r="M12" s="36"/>
      <c r="N12" s="36"/>
      <c r="O12" s="37">
        <f>E12*1000*R5+G12*T5+I12*U5+K12*W5</f>
        <v>265.69</v>
      </c>
      <c r="P12" s="38"/>
      <c r="Q12" s="63" t="s">
        <v>383</v>
      </c>
      <c r="R12" s="64"/>
      <c r="S12" s="64"/>
      <c r="T12" s="64"/>
      <c r="U12" s="64"/>
      <c r="V12" s="64"/>
      <c r="W12" s="65"/>
    </row>
    <row r="13" ht="20.1" customHeight="1" spans="1:23">
      <c r="A13" s="19">
        <v>10</v>
      </c>
      <c r="B13" s="20" t="s">
        <v>384</v>
      </c>
      <c r="C13" s="26"/>
      <c r="D13" s="26"/>
      <c r="E13" s="25">
        <f>0.18</f>
        <v>0.18</v>
      </c>
      <c r="F13" s="24">
        <f>E13*材料预算价格核!M6</f>
        <v>45.9</v>
      </c>
      <c r="G13" s="25">
        <f>0.962</f>
        <v>0.962</v>
      </c>
      <c r="H13" s="24">
        <f>G13*材料预算价格核!M8</f>
        <v>67.34</v>
      </c>
      <c r="I13" s="25">
        <f>1</f>
        <v>1</v>
      </c>
      <c r="J13" s="24">
        <f>I13*材料预算价格核!M10</f>
        <v>70</v>
      </c>
      <c r="K13" s="25">
        <f>0.3</f>
        <v>0.3</v>
      </c>
      <c r="L13" s="24">
        <f>K13*材料预算价格核!D18</f>
        <v>1.31</v>
      </c>
      <c r="M13" s="25">
        <v>0.16</v>
      </c>
      <c r="N13" s="25">
        <f>M13*10</f>
        <v>1.6</v>
      </c>
      <c r="O13" s="37">
        <f>E13*1000*R5+G13*T5+I13*U5+K13*W5+M13*10</f>
        <v>186.15</v>
      </c>
      <c r="P13" s="38"/>
      <c r="Q13" s="66" t="s">
        <v>385</v>
      </c>
      <c r="R13" s="67"/>
      <c r="S13" s="68"/>
      <c r="T13" s="69" t="s">
        <v>386</v>
      </c>
      <c r="U13" s="69" t="s">
        <v>387</v>
      </c>
      <c r="V13" s="69" t="s">
        <v>323</v>
      </c>
      <c r="W13" s="70" t="s">
        <v>388</v>
      </c>
    </row>
    <row r="14" ht="20.1" customHeight="1" spans="1:23">
      <c r="A14" s="19">
        <v>11</v>
      </c>
      <c r="B14" s="20" t="s">
        <v>389</v>
      </c>
      <c r="C14" s="20">
        <v>42.5</v>
      </c>
      <c r="D14" s="20">
        <v>2</v>
      </c>
      <c r="E14" s="23">
        <f>0.254*1.1*1.07</f>
        <v>0.299</v>
      </c>
      <c r="F14" s="22">
        <f>E14*材料预算价格核!M15</f>
        <v>76.25</v>
      </c>
      <c r="G14" s="23">
        <f>0.5*1.1*0.98</f>
        <v>0.539</v>
      </c>
      <c r="H14" s="22">
        <f>G14*材料预算价格核!M9</f>
        <v>37.73</v>
      </c>
      <c r="I14" s="24">
        <f>0.82*1.06*0.98</f>
        <v>0.85</v>
      </c>
      <c r="J14" s="20">
        <f>I14*材料预算价格核!M10</f>
        <v>59.5</v>
      </c>
      <c r="K14" s="20">
        <v>0.15</v>
      </c>
      <c r="L14" s="35">
        <f>K14*材料预算价格核!D18</f>
        <v>0.66</v>
      </c>
      <c r="M14" s="20">
        <v>0.52</v>
      </c>
      <c r="N14" s="24">
        <f>M14*30</f>
        <v>15.6</v>
      </c>
      <c r="O14" s="37">
        <f>E14*1000*R5+G14*T5+I14*U5+K14*W5+M14*30</f>
        <v>189.73</v>
      </c>
      <c r="P14" s="38"/>
      <c r="Q14" s="66" t="s">
        <v>390</v>
      </c>
      <c r="R14" s="67"/>
      <c r="S14" s="68"/>
      <c r="T14" s="71">
        <v>1.1</v>
      </c>
      <c r="U14" s="71">
        <v>1.1</v>
      </c>
      <c r="V14" s="71">
        <v>1.06</v>
      </c>
      <c r="W14" s="72">
        <v>1</v>
      </c>
    </row>
    <row r="15" ht="20.1" customHeight="1" spans="1:23">
      <c r="A15" s="19"/>
      <c r="B15" s="20"/>
      <c r="C15" s="20"/>
      <c r="D15" s="20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Q15" s="66" t="s">
        <v>391</v>
      </c>
      <c r="R15" s="67"/>
      <c r="S15" s="68"/>
      <c r="T15" s="71">
        <v>1.07</v>
      </c>
      <c r="U15" s="71">
        <v>0.98</v>
      </c>
      <c r="V15" s="71">
        <v>0.98</v>
      </c>
      <c r="W15" s="72">
        <v>1.07</v>
      </c>
    </row>
    <row r="16" ht="20.1" customHeight="1" spans="1:23">
      <c r="A16" s="19"/>
      <c r="B16" s="20"/>
      <c r="C16" s="20"/>
      <c r="D16" s="20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8"/>
      <c r="Q16" s="66" t="s">
        <v>392</v>
      </c>
      <c r="R16" s="67"/>
      <c r="S16" s="68"/>
      <c r="T16" s="71">
        <v>1.1</v>
      </c>
      <c r="U16" s="71">
        <v>0.96</v>
      </c>
      <c r="V16" s="71">
        <v>0.97</v>
      </c>
      <c r="W16" s="72">
        <v>1.1</v>
      </c>
    </row>
    <row r="17" ht="20.1" customHeight="1" spans="1:23">
      <c r="A17" s="19"/>
      <c r="B17" s="20"/>
      <c r="C17" s="20"/>
      <c r="D17" s="20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8"/>
      <c r="Q17" s="73" t="s">
        <v>393</v>
      </c>
      <c r="R17" s="74"/>
      <c r="S17" s="75"/>
      <c r="T17" s="76">
        <v>1.16</v>
      </c>
      <c r="U17" s="76">
        <v>0.9</v>
      </c>
      <c r="V17" s="76">
        <v>0.95</v>
      </c>
      <c r="W17" s="77">
        <v>1.16</v>
      </c>
    </row>
    <row r="18" ht="20.1" customHeight="1" spans="1:23">
      <c r="A18" s="19"/>
      <c r="B18" s="20"/>
      <c r="C18" s="20"/>
      <c r="D18" s="20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8"/>
      <c r="Q18" s="78"/>
      <c r="R18" s="78"/>
      <c r="S18" s="78"/>
      <c r="T18" s="79"/>
      <c r="U18" s="79"/>
      <c r="V18" s="79"/>
      <c r="W18" s="79"/>
    </row>
    <row r="19" ht="20.1" customHeight="1" spans="1:16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41"/>
      <c r="N19" s="41"/>
      <c r="O19" s="42"/>
      <c r="P19" s="38"/>
    </row>
    <row r="20" ht="20.1" customHeight="1" spans="16:16">
      <c r="P20" s="38"/>
    </row>
    <row r="21" ht="20.1" customHeight="1" spans="17:17">
      <c r="Q21" s="80"/>
    </row>
    <row r="22" ht="20.1" customHeight="1"/>
    <row r="23" ht="20.1" customHeight="1"/>
    <row r="24" ht="20.1" customHeight="1"/>
    <row r="25" ht="20.1" customHeight="1"/>
    <row r="26" ht="20.1" customHeight="1"/>
  </sheetData>
  <mergeCells count="25">
    <mergeCell ref="A1:O1"/>
    <mergeCell ref="Q1:W1"/>
    <mergeCell ref="E2:F2"/>
    <mergeCell ref="G2:H2"/>
    <mergeCell ref="I2:J2"/>
    <mergeCell ref="K2:L2"/>
    <mergeCell ref="M2:N2"/>
    <mergeCell ref="Q2:W2"/>
    <mergeCell ref="Q12:W12"/>
    <mergeCell ref="Q13:S13"/>
    <mergeCell ref="Q14:S14"/>
    <mergeCell ref="Q15:S15"/>
    <mergeCell ref="Q16:S16"/>
    <mergeCell ref="Q17:S17"/>
    <mergeCell ref="A2:A3"/>
    <mergeCell ref="B2:B3"/>
    <mergeCell ref="C2:C3"/>
    <mergeCell ref="D2:D3"/>
    <mergeCell ref="O2:O3"/>
    <mergeCell ref="S3:S4"/>
    <mergeCell ref="T3:T4"/>
    <mergeCell ref="U3:U4"/>
    <mergeCell ref="V3:V4"/>
    <mergeCell ref="W3:W4"/>
    <mergeCell ref="Q3:R4"/>
  </mergeCells>
  <printOptions horizontalCentered="1"/>
  <pageMargins left="0.78740157480315" right="0.78740157480315" top="0.78740157480315" bottom="0.78740157480315" header="0.393700787401575" footer="0.393700787401575"/>
  <pageSetup paperSize="9" firstPageNumber="31" orientation="landscape" useFirstPageNumber="1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" defaultRowHeight="12.75" outlineLevelCol="2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1">
      <c r="A1" s="2" t="s">
        <v>394</v>
      </c>
    </row>
    <row r="2" ht="13.5" spans="1:1">
      <c r="A2" s="2" t="s">
        <v>395</v>
      </c>
    </row>
    <row r="3" ht="13.5" spans="1:3">
      <c r="A3" s="3" t="s">
        <v>396</v>
      </c>
      <c r="C3" s="4" t="s">
        <v>397</v>
      </c>
    </row>
    <row r="4" spans="1:1">
      <c r="A4" s="3">
        <v>3</v>
      </c>
    </row>
    <row r="6" ht="13.5"/>
    <row r="7" spans="1:1">
      <c r="A7" s="5" t="s">
        <v>398</v>
      </c>
    </row>
    <row r="8" spans="1:1">
      <c r="A8" s="6" t="s">
        <v>399</v>
      </c>
    </row>
    <row r="9" spans="1:1">
      <c r="A9" s="7" t="s">
        <v>400</v>
      </c>
    </row>
    <row r="10" spans="1:1">
      <c r="A10" s="6" t="s">
        <v>401</v>
      </c>
    </row>
    <row r="11" ht="13.5" spans="1:1">
      <c r="A11" s="8" t="s">
        <v>402</v>
      </c>
    </row>
    <row r="13" ht="13.5"/>
    <row r="14" ht="13.5" spans="1:1">
      <c r="A14" s="4" t="s">
        <v>403</v>
      </c>
    </row>
    <row r="16" ht="13.5"/>
    <row r="17" ht="13.5" spans="3:3">
      <c r="C17" s="4" t="s">
        <v>404</v>
      </c>
    </row>
    <row r="20" spans="1:1">
      <c r="A20" s="9" t="s">
        <v>405</v>
      </c>
    </row>
    <row r="26" ht="13.5" spans="3:3">
      <c r="C26" s="10" t="s">
        <v>406</v>
      </c>
    </row>
  </sheetData>
  <sheetProtection password="8863" sheet="1" objects="1"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7" master="" otherUserPermission="visible"/>
  <rangeList sheetStid="52" master="" otherUserPermission="visible"/>
  <rangeList sheetStid="68" master="" otherUserPermission="visible"/>
  <rangeList sheetStid="30" master="" otherUserPermission="visible"/>
  <rangeList sheetStid="13" master="" otherUserPermission="visible"/>
  <rangeList sheetStid="14" master="" otherUserPermission="visible"/>
  <rangeList sheetStid="15" master="" otherUserPermission="visible"/>
  <rangeList sheetStid="2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ert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工程总概算</vt:lpstr>
      <vt:lpstr>建筑工程概算</vt:lpstr>
      <vt:lpstr>机电设备及安装工程 </vt:lpstr>
      <vt:lpstr>金属结构及安装工程</vt:lpstr>
      <vt:lpstr>单价汇总 </vt:lpstr>
      <vt:lpstr>材料预算价格核</vt:lpstr>
      <vt:lpstr>混凝土单价</vt:lpstr>
      <vt:lpstr>JYVKNHAY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Administrator</cp:lastModifiedBy>
  <dcterms:created xsi:type="dcterms:W3CDTF">2004-02-29T06:19:00Z</dcterms:created>
  <cp:lastPrinted>2021-03-08T10:02:00Z</cp:lastPrinted>
  <dcterms:modified xsi:type="dcterms:W3CDTF">2025-03-26T03:21:50Z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F5A0FF00B3D341DF8CD944BFD71515E1_13</vt:lpwstr>
  </property>
</Properties>
</file>