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工程概算总表" sheetId="1" r:id="rId1"/>
    <sheet name="工程概算明细表" sheetId="2" r:id="rId2"/>
    <sheet name="工程概算单价" sheetId="3" r:id="rId3"/>
  </sheets>
  <definedNames>
    <definedName name="_xlnm._FilterDatabase" localSheetId="1" hidden="1">工程概算明细表!$A$1:$K$343</definedName>
    <definedName name="_xlnm.Print_Area" localSheetId="1">工程概算明细表!$A$1:$K$343</definedName>
    <definedName name="_xlnm.Print_Area" localSheetId="0">工程概算总表!$A$1:$H$11</definedName>
    <definedName name="_xlnm.Print_Titles" localSheetId="1">工程概算明细表!$3:$4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<sst xmlns="http://schemas.openxmlformats.org/spreadsheetml/2006/main" count="1284" uniqueCount="453">
  <si>
    <t>总  概  算  表</t>
  </si>
  <si>
    <t>序号</t>
  </si>
  <si>
    <t>工程及费用名称</t>
  </si>
  <si>
    <t>概算金额（万元）</t>
  </si>
  <si>
    <t xml:space="preserve"> 投资比（%）</t>
  </si>
  <si>
    <t>建筑工程</t>
  </si>
  <si>
    <t>安装工程</t>
  </si>
  <si>
    <t>设备采购</t>
  </si>
  <si>
    <t>其他费用</t>
  </si>
  <si>
    <t>合计</t>
  </si>
  <si>
    <t>一</t>
  </si>
  <si>
    <t>工程费</t>
  </si>
  <si>
    <t>二</t>
  </si>
  <si>
    <t>其它费用</t>
  </si>
  <si>
    <t>三</t>
  </si>
  <si>
    <t>预备费</t>
  </si>
  <si>
    <t>四</t>
  </si>
  <si>
    <t>项目总投资</t>
  </si>
  <si>
    <t>投资比（%）</t>
  </si>
  <si>
    <t>投资估算审定表</t>
  </si>
  <si>
    <t>项目名称：平罗县新城南片区(玉皇阁以南)排水防涝项目</t>
  </si>
  <si>
    <t>估算价值（万元）</t>
  </si>
  <si>
    <t>技术经济指标（元）</t>
  </si>
  <si>
    <t>土建</t>
  </si>
  <si>
    <t>设备费</t>
  </si>
  <si>
    <t>单位</t>
  </si>
  <si>
    <t>数量</t>
  </si>
  <si>
    <t>单位价值（元）</t>
  </si>
  <si>
    <t>备注</t>
  </si>
  <si>
    <t>工程费合计</t>
  </si>
  <si>
    <t>民族大街（玉皇阁大道-永安西路））</t>
  </si>
  <si>
    <t>土方工程</t>
  </si>
  <si>
    <t>挖沟槽土方</t>
  </si>
  <si>
    <t>m³</t>
  </si>
  <si>
    <t>38192</t>
  </si>
  <si>
    <t>沟槽回填方</t>
  </si>
  <si>
    <t>33090</t>
  </si>
  <si>
    <t>16.14</t>
  </si>
  <si>
    <t>余土外运5km</t>
  </si>
  <si>
    <t>5103</t>
  </si>
  <si>
    <t>18.99</t>
  </si>
  <si>
    <t>天然级配砂砾20cm</t>
  </si>
  <si>
    <t>㎡</t>
  </si>
  <si>
    <t>19621</t>
  </si>
  <si>
    <t>32.79</t>
  </si>
  <si>
    <t>水泥稳定砂砾36cm</t>
  </si>
  <si>
    <t>25672</t>
  </si>
  <si>
    <t>104.27</t>
  </si>
  <si>
    <t>路基换填砂砾（路床以下40cm）</t>
  </si>
  <si>
    <t>7848</t>
  </si>
  <si>
    <t>85</t>
  </si>
  <si>
    <t>原路基级配砂砾利旧（20cm用于路床回填）</t>
  </si>
  <si>
    <t>3924</t>
  </si>
  <si>
    <t>玻纤格栅</t>
  </si>
  <si>
    <t>25217</t>
  </si>
  <si>
    <t>9.52</t>
  </si>
  <si>
    <t>路面热熔标线</t>
  </si>
  <si>
    <t>3213</t>
  </si>
  <si>
    <t>48.21</t>
  </si>
  <si>
    <t>1.10</t>
  </si>
  <si>
    <t>水稳层切缝</t>
  </si>
  <si>
    <t>m</t>
  </si>
  <si>
    <t>12104</t>
  </si>
  <si>
    <t>1.11</t>
  </si>
  <si>
    <t>拆除路面结构</t>
  </si>
  <si>
    <t>35.47</t>
  </si>
  <si>
    <t>1.12</t>
  </si>
  <si>
    <t>恢复绿化隔离带</t>
  </si>
  <si>
    <t>896</t>
  </si>
  <si>
    <t>230.76</t>
  </si>
  <si>
    <t>花岗岩道牙拆除</t>
  </si>
  <si>
    <t>448</t>
  </si>
  <si>
    <t>13.03</t>
  </si>
  <si>
    <t>花岗岩道牙恢复</t>
  </si>
  <si>
    <t>土建工程</t>
  </si>
  <si>
    <t/>
  </si>
  <si>
    <t>1400×1100 矩形钢筋混凝土检查井</t>
  </si>
  <si>
    <t>座</t>
  </si>
  <si>
    <t>27</t>
  </si>
  <si>
    <t>1200×1100 矩形钢筋混凝土检查井</t>
  </si>
  <si>
    <t>29</t>
  </si>
  <si>
    <t>预制混凝土单篦雨水口</t>
  </si>
  <si>
    <t>225</t>
  </si>
  <si>
    <t>1308.76</t>
  </si>
  <si>
    <t>180°混凝土基础</t>
  </si>
  <si>
    <t>2149</t>
  </si>
  <si>
    <t>431.94</t>
  </si>
  <si>
    <t>雨水管道工程</t>
  </si>
  <si>
    <t>D1000 Ⅱ级钢筋混凝土管道</t>
  </si>
  <si>
    <t>1474</t>
  </si>
  <si>
    <t>842.54</t>
  </si>
  <si>
    <t>D800 Ⅱ级钢筋混凝土管道</t>
  </si>
  <si>
    <t>755</t>
  </si>
  <si>
    <t>536.88</t>
  </si>
  <si>
    <t>D600 Ⅱ级钢筋混凝土管道</t>
  </si>
  <si>
    <t>553</t>
  </si>
  <si>
    <t>345.52</t>
  </si>
  <si>
    <t>D500 Ⅱ级钢筋混凝土管道（预留管）</t>
  </si>
  <si>
    <t>1015</t>
  </si>
  <si>
    <t>292.56</t>
  </si>
  <si>
    <t>D300 Ⅱ级钢筋混凝土管道</t>
  </si>
  <si>
    <t>2255</t>
  </si>
  <si>
    <t>188.86</t>
  </si>
  <si>
    <t>路面恢复</t>
  </si>
  <si>
    <t>沥青砼上面层4cm</t>
  </si>
  <si>
    <t>37777</t>
  </si>
  <si>
    <t>48.29</t>
  </si>
  <si>
    <t>沥青砼下面层6cm</t>
  </si>
  <si>
    <t>31725</t>
  </si>
  <si>
    <t>措施项目</t>
  </si>
  <si>
    <t>降水井</t>
  </si>
  <si>
    <t>93</t>
  </si>
  <si>
    <t>降水台班</t>
  </si>
  <si>
    <t>台班</t>
  </si>
  <si>
    <t>6975</t>
  </si>
  <si>
    <t>萧公大街（玉皇阁大道-南环路）</t>
  </si>
  <si>
    <t>34335</t>
  </si>
  <si>
    <t>10.46</t>
  </si>
  <si>
    <t>30330</t>
  </si>
  <si>
    <t>4005</t>
  </si>
  <si>
    <t>18119</t>
  </si>
  <si>
    <t>24020</t>
  </si>
  <si>
    <t>7247</t>
  </si>
  <si>
    <t>3624</t>
  </si>
  <si>
    <t>24588</t>
  </si>
  <si>
    <t>11802</t>
  </si>
  <si>
    <t>1040</t>
  </si>
  <si>
    <t>520</t>
  </si>
  <si>
    <t>6</t>
  </si>
  <si>
    <t>59</t>
  </si>
  <si>
    <t>261</t>
  </si>
  <si>
    <t>1680</t>
  </si>
  <si>
    <t>329</t>
  </si>
  <si>
    <t>893</t>
  </si>
  <si>
    <t>1767</t>
  </si>
  <si>
    <t>D600 Ⅱ级钢筋混凝土管道（预留管）</t>
  </si>
  <si>
    <t>186.94</t>
  </si>
  <si>
    <t>1956</t>
  </si>
  <si>
    <t>35822</t>
  </si>
  <si>
    <t>29921</t>
  </si>
  <si>
    <t>100</t>
  </si>
  <si>
    <t>7473</t>
  </si>
  <si>
    <t>怀远大街（玉皇阁大道-姚福路）</t>
  </si>
  <si>
    <t>55572</t>
  </si>
  <si>
    <t>48855</t>
  </si>
  <si>
    <t>6717</t>
  </si>
  <si>
    <t>18507</t>
  </si>
  <si>
    <t>水泥稳定砂砾30cm</t>
  </si>
  <si>
    <t>22335</t>
  </si>
  <si>
    <t>89.72</t>
  </si>
  <si>
    <t>7403</t>
  </si>
  <si>
    <t>3701</t>
  </si>
  <si>
    <t>15950</t>
  </si>
  <si>
    <t>3708</t>
  </si>
  <si>
    <t>40.02</t>
  </si>
  <si>
    <t>7656</t>
  </si>
  <si>
    <t>2200×1100 矩形钢筋混凝土检查井</t>
  </si>
  <si>
    <t>14</t>
  </si>
  <si>
    <t>1700×1100 矩形钢筋混凝土检查井</t>
  </si>
  <si>
    <t>5</t>
  </si>
  <si>
    <t>8</t>
  </si>
  <si>
    <t>24</t>
  </si>
  <si>
    <t>101</t>
  </si>
  <si>
    <t>2787</t>
  </si>
  <si>
    <t>D1500 Ⅱ级钢筋混凝土管道</t>
  </si>
  <si>
    <t>742</t>
  </si>
  <si>
    <t>1812.45</t>
  </si>
  <si>
    <t>D1200 Ⅱ级钢筋混凝土管道</t>
  </si>
  <si>
    <t>286</t>
  </si>
  <si>
    <t>1303.09</t>
  </si>
  <si>
    <t>422</t>
  </si>
  <si>
    <t>1282</t>
  </si>
  <si>
    <t>337</t>
  </si>
  <si>
    <t>759</t>
  </si>
  <si>
    <t>29991</t>
  </si>
  <si>
    <t>沥青砼下面层5cm</t>
  </si>
  <si>
    <t>26163</t>
  </si>
  <si>
    <t>182</t>
  </si>
  <si>
    <t>13660</t>
  </si>
  <si>
    <t>姚福路（怀远大街-萧公大街）</t>
  </si>
  <si>
    <t>13936</t>
  </si>
  <si>
    <t>12618</t>
  </si>
  <si>
    <t>1318</t>
  </si>
  <si>
    <t>7423</t>
  </si>
  <si>
    <t>10085</t>
  </si>
  <si>
    <t>2969</t>
  </si>
  <si>
    <t>1485</t>
  </si>
  <si>
    <t>11092</t>
  </si>
  <si>
    <t>2376</t>
  </si>
  <si>
    <t>5324</t>
  </si>
  <si>
    <t>58</t>
  </si>
  <si>
    <t>561</t>
  </si>
  <si>
    <t>1399</t>
  </si>
  <si>
    <t>330</t>
  </si>
  <si>
    <t>933</t>
  </si>
  <si>
    <t>23744</t>
  </si>
  <si>
    <t>31.19</t>
  </si>
  <si>
    <t>20326</t>
  </si>
  <si>
    <t>36.46</t>
  </si>
  <si>
    <t>项</t>
  </si>
  <si>
    <t>47</t>
  </si>
  <si>
    <t>3525</t>
  </si>
  <si>
    <t>五</t>
  </si>
  <si>
    <t>新渠路（怀远大街-民族大街）</t>
  </si>
  <si>
    <t>9818</t>
  </si>
  <si>
    <t>8595</t>
  </si>
  <si>
    <t>1223</t>
  </si>
  <si>
    <t>5740</t>
  </si>
  <si>
    <t>7347</t>
  </si>
  <si>
    <t>2296</t>
  </si>
  <si>
    <t>1148</t>
  </si>
  <si>
    <t>6696</t>
  </si>
  <si>
    <t>2191</t>
  </si>
  <si>
    <t>3214</t>
  </si>
  <si>
    <t>23</t>
  </si>
  <si>
    <t>46</t>
  </si>
  <si>
    <t>512</t>
  </si>
  <si>
    <t>577</t>
  </si>
  <si>
    <t>530</t>
  </si>
  <si>
    <t>154</t>
  </si>
  <si>
    <t>346</t>
  </si>
  <si>
    <t>8954</t>
  </si>
  <si>
    <t>10561</t>
  </si>
  <si>
    <t>37</t>
  </si>
  <si>
    <t>2775</t>
  </si>
  <si>
    <t>六</t>
  </si>
  <si>
    <t>鼓楼西街（西环路-西苑街）</t>
  </si>
  <si>
    <t>27815</t>
  </si>
  <si>
    <t>24115</t>
  </si>
  <si>
    <t>3700</t>
  </si>
  <si>
    <t>15175</t>
  </si>
  <si>
    <t>19295</t>
  </si>
  <si>
    <t>6070</t>
  </si>
  <si>
    <t>3035</t>
  </si>
  <si>
    <t>17167</t>
  </si>
  <si>
    <t>3160</t>
  </si>
  <si>
    <t>8240</t>
  </si>
  <si>
    <t>432</t>
  </si>
  <si>
    <t>216</t>
  </si>
  <si>
    <t>11</t>
  </si>
  <si>
    <t>43</t>
  </si>
  <si>
    <t>107</t>
  </si>
  <si>
    <t>1543</t>
  </si>
  <si>
    <t>595</t>
  </si>
  <si>
    <t>1126</t>
  </si>
  <si>
    <t>1181</t>
  </si>
  <si>
    <t>358</t>
  </si>
  <si>
    <t>860</t>
  </si>
  <si>
    <t>27535</t>
  </si>
  <si>
    <t>23415</t>
  </si>
  <si>
    <t>97</t>
  </si>
  <si>
    <t>7275</t>
  </si>
  <si>
    <t>七</t>
  </si>
  <si>
    <t>人民西路（怀远大街-翰林大街）</t>
  </si>
  <si>
    <t>23855</t>
  </si>
  <si>
    <t>20421</t>
  </si>
  <si>
    <t>3433</t>
  </si>
  <si>
    <t>13414</t>
  </si>
  <si>
    <t>16812</t>
  </si>
  <si>
    <t>5365</t>
  </si>
  <si>
    <t>2683</t>
  </si>
  <si>
    <t>14167</t>
  </si>
  <si>
    <t>2903</t>
  </si>
  <si>
    <t>6800</t>
  </si>
  <si>
    <t>34</t>
  </si>
  <si>
    <t>90</t>
  </si>
  <si>
    <t>1430</t>
  </si>
  <si>
    <t>578</t>
  </si>
  <si>
    <t>1405</t>
  </si>
  <si>
    <t>443</t>
  </si>
  <si>
    <t>300</t>
  </si>
  <si>
    <t>674</t>
  </si>
  <si>
    <t>23614</t>
  </si>
  <si>
    <t>20214</t>
  </si>
  <si>
    <t>66</t>
  </si>
  <si>
    <t>4950</t>
  </si>
  <si>
    <t>八</t>
  </si>
  <si>
    <t>团结西路（西环路-西苑街）</t>
  </si>
  <si>
    <t>28175</t>
  </si>
  <si>
    <t>24261</t>
  </si>
  <si>
    <t>3914</t>
  </si>
  <si>
    <t>15792</t>
  </si>
  <si>
    <t>19904</t>
  </si>
  <si>
    <t>6317</t>
  </si>
  <si>
    <t>3158</t>
  </si>
  <si>
    <t>17133</t>
  </si>
  <si>
    <t>3186</t>
  </si>
  <si>
    <t>8224</t>
  </si>
  <si>
    <t>880</t>
  </si>
  <si>
    <t>440</t>
  </si>
  <si>
    <t>44</t>
  </si>
  <si>
    <t>109</t>
  </si>
  <si>
    <t>1631</t>
  </si>
  <si>
    <t>1532</t>
  </si>
  <si>
    <t>825</t>
  </si>
  <si>
    <t>362</t>
  </si>
  <si>
    <t>815</t>
  </si>
  <si>
    <t>28128</t>
  </si>
  <si>
    <t>24016</t>
  </si>
  <si>
    <t>70</t>
  </si>
  <si>
    <t>5250</t>
  </si>
  <si>
    <t>九</t>
  </si>
  <si>
    <t>永安西街（翰林大街-109国道）</t>
  </si>
  <si>
    <t>9400</t>
  </si>
  <si>
    <t>8516</t>
  </si>
  <si>
    <t>884</t>
  </si>
  <si>
    <t>4934</t>
  </si>
  <si>
    <t>6737</t>
  </si>
  <si>
    <t>1973</t>
  </si>
  <si>
    <t>987</t>
  </si>
  <si>
    <t>7513</t>
  </si>
  <si>
    <t>2133</t>
  </si>
  <si>
    <t>3606</t>
  </si>
  <si>
    <t>16</t>
  </si>
  <si>
    <t>377</t>
  </si>
  <si>
    <t>885</t>
  </si>
  <si>
    <t>295</t>
  </si>
  <si>
    <t>623</t>
  </si>
  <si>
    <t>10343</t>
  </si>
  <si>
    <t>8540</t>
  </si>
  <si>
    <t>30</t>
  </si>
  <si>
    <t>2250</t>
  </si>
  <si>
    <t>十</t>
  </si>
  <si>
    <t>南环路（西环路-翰林大街）</t>
  </si>
  <si>
    <t>11955</t>
  </si>
  <si>
    <t>10333</t>
  </si>
  <si>
    <t>1621</t>
  </si>
  <si>
    <t>5671</t>
  </si>
  <si>
    <t>7257</t>
  </si>
  <si>
    <t>2268</t>
  </si>
  <si>
    <t>1135</t>
  </si>
  <si>
    <t>6608</t>
  </si>
  <si>
    <t>2187</t>
  </si>
  <si>
    <t>3172</t>
  </si>
  <si>
    <t>32200</t>
  </si>
  <si>
    <t>9</t>
  </si>
  <si>
    <t>80</t>
  </si>
  <si>
    <t>676</t>
  </si>
  <si>
    <t>588</t>
  </si>
  <si>
    <t>490</t>
  </si>
  <si>
    <t>163</t>
  </si>
  <si>
    <t>345</t>
  </si>
  <si>
    <t>10429</t>
  </si>
  <si>
    <t>8843</t>
  </si>
  <si>
    <t>36</t>
  </si>
  <si>
    <t>2695</t>
  </si>
  <si>
    <t>十二</t>
  </si>
  <si>
    <t>怀远大街一体化提升泵站</t>
  </si>
  <si>
    <t>泵站基础</t>
  </si>
  <si>
    <t>施工降水</t>
  </si>
  <si>
    <t>基坑支护</t>
  </si>
  <si>
    <t>32米</t>
  </si>
  <si>
    <t>一体化提升泵站设备</t>
  </si>
  <si>
    <t>消能井</t>
  </si>
  <si>
    <t>箱变基础</t>
  </si>
  <si>
    <t>箱式变压器500KVA</t>
  </si>
  <si>
    <t>套</t>
  </si>
  <si>
    <t>10千伏配电线路</t>
  </si>
  <si>
    <t>公里</t>
  </si>
  <si>
    <t>暂估</t>
  </si>
  <si>
    <t>围栏</t>
  </si>
  <si>
    <t>米</t>
  </si>
  <si>
    <t>硬化（面包装）</t>
  </si>
  <si>
    <t>场地平整</t>
  </si>
  <si>
    <t>压力排水管道（球墨铸铁K9-DN800）</t>
  </si>
  <si>
    <t>泵站前池</t>
  </si>
  <si>
    <t>Ⅱ</t>
  </si>
  <si>
    <t>项目建设管理费</t>
  </si>
  <si>
    <t>工程费×1%</t>
  </si>
  <si>
    <t>可行性研究报告编制费</t>
  </si>
  <si>
    <t>工程费×0.15%</t>
  </si>
  <si>
    <t>工程设计费</t>
  </si>
  <si>
    <t>工程费*0.85%</t>
  </si>
  <si>
    <t>建筑信息模型（BIM）技术
应用费用</t>
  </si>
  <si>
    <t>工程费*0.2%</t>
  </si>
  <si>
    <t>测绘费</t>
  </si>
  <si>
    <t>工程费*0.3%</t>
  </si>
  <si>
    <t>工程监理费</t>
  </si>
  <si>
    <t>工程费*0.75%</t>
  </si>
  <si>
    <t>地质勘察费</t>
  </si>
  <si>
    <t>场地准备及临时设施费</t>
  </si>
  <si>
    <t>施工图审查费</t>
  </si>
  <si>
    <t>工程费*0.15%</t>
  </si>
  <si>
    <t>结算审计费</t>
  </si>
  <si>
    <t>工程费*0.5%</t>
  </si>
  <si>
    <t>招标控代理费</t>
  </si>
  <si>
    <t>工程费*0.45%</t>
  </si>
  <si>
    <t>工程量清单及控制价编制费</t>
  </si>
  <si>
    <t>控制价审核费</t>
  </si>
  <si>
    <t>水土保持方案报告书</t>
  </si>
  <si>
    <t>工程费*0.12%</t>
  </si>
  <si>
    <t>质量检测试验费</t>
  </si>
  <si>
    <t>III</t>
  </si>
  <si>
    <t>预备费（5%）</t>
  </si>
  <si>
    <t>（I+II)的8%</t>
  </si>
  <si>
    <t>IV</t>
  </si>
  <si>
    <t>估算总金额</t>
  </si>
  <si>
    <t>土方工程概算单价</t>
  </si>
  <si>
    <t>土建工程概算单价</t>
  </si>
  <si>
    <t>管道工程概算单价</t>
  </si>
  <si>
    <t>路面恢复概算单价</t>
  </si>
  <si>
    <t>名称</t>
  </si>
  <si>
    <t>单价</t>
  </si>
  <si>
    <t>钢砼雨水检查井1.2×1.1</t>
  </si>
  <si>
    <t>钢筋砼Ⅱ级管道   D2400</t>
  </si>
  <si>
    <t>沥青砼上面层4cm（含粘层油）</t>
  </si>
  <si>
    <t>钢砼雨水检查井1.4×1.1</t>
  </si>
  <si>
    <t>钢筋砼Ⅱ级管道   D2200</t>
  </si>
  <si>
    <t>沥青砼上面层5cm（含粘层油）</t>
  </si>
  <si>
    <t>钢砼雨水检查井1.5×1.1</t>
  </si>
  <si>
    <t>钢筋砼Ⅱ级管道   D2000</t>
  </si>
  <si>
    <t>沥青砼下面层5cm（含透层油）</t>
  </si>
  <si>
    <t>钢砼雨水检查井1.7×1.1</t>
  </si>
  <si>
    <t>钢筋砼Ⅱ级管道   D1500</t>
  </si>
  <si>
    <t>沥青砼下面层6cm（含透层油）</t>
  </si>
  <si>
    <t>水泥稳定砂砾32cm</t>
  </si>
  <si>
    <t>钢砼雨水检查井1.7×1.5</t>
  </si>
  <si>
    <t>钢筋砼Ⅱ级管道   D1200</t>
  </si>
  <si>
    <t>钢砼雨水检查井1.7×1.7</t>
  </si>
  <si>
    <t>钢筋砼Ⅱ级管道   D1000</t>
  </si>
  <si>
    <t>路基换填砂砾（路床以下50cm）</t>
  </si>
  <si>
    <t>钢砼雨水检查井2.0×1.1</t>
  </si>
  <si>
    <t>钢筋砼Ⅱ级管道   D800</t>
  </si>
  <si>
    <t>原路基级配砂砾利旧（用于路床回填）</t>
  </si>
  <si>
    <t>钢砼雨水检查井2.0×1.5</t>
  </si>
  <si>
    <t>钢筋砼Ⅱ级管道   D600</t>
  </si>
  <si>
    <t>钢砼雨水检查井2.0×1.7</t>
  </si>
  <si>
    <t>钢筋砼Ⅱ级管道   D500</t>
  </si>
  <si>
    <t>钢砼雨水检查井2.2×1.1</t>
  </si>
  <si>
    <t>钢筋砼Ⅱ级管道   D400</t>
  </si>
  <si>
    <t>钢砼雨水检查井2.2×1.7</t>
  </si>
  <si>
    <t>钢筋砼Ⅱ级管道   D300</t>
  </si>
  <si>
    <t>钢砼雨水检查井2.6×1.1</t>
  </si>
  <si>
    <t>钢砼雨水检查井2.8×2.4</t>
  </si>
  <si>
    <t>花岗岩道牙拆除（100×27×15）</t>
  </si>
  <si>
    <t>钢砼雨水检查井3.1×1.1</t>
  </si>
  <si>
    <t>花岗岩道牙恢复（100×27×15）</t>
  </si>
  <si>
    <t>钢砼雨水检查井4.4×3.7</t>
  </si>
  <si>
    <t>砼路缘石拆除（35×35×20）</t>
  </si>
  <si>
    <t>钢砼沉泥井1.2×1.1</t>
  </si>
  <si>
    <t>砼路缘石恢复（35×35×20）</t>
  </si>
  <si>
    <t>钢砼沉泥井1.4×1.1</t>
  </si>
  <si>
    <t>钢砼沉泥井1.5×1.1</t>
  </si>
  <si>
    <t>钢砼沉泥井3.1×1.1</t>
  </si>
  <si>
    <t>措施项目单价</t>
  </si>
  <si>
    <t>钢砼沉泥井2.0×1.7</t>
  </si>
  <si>
    <t>9米拉森钢板桩</t>
  </si>
  <si>
    <t>钢砼沉泥井2.2×1.1</t>
  </si>
  <si>
    <t>12米拉森钢板桩</t>
  </si>
  <si>
    <t>挡水台单价（每立方米）</t>
  </si>
  <si>
    <t>管道砂石基础180°</t>
  </si>
  <si>
    <t>喷锚护坡单价</t>
  </si>
  <si>
    <t>管道混凝土基础180°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</si>
</sst>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.00_ "/>
    <numFmt numFmtId="179" formatCode="0_);[Red]\(0\)"/>
    <numFmt numFmtId="180" formatCode="0.0_ 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仿宋"/>
      <charset val="134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b/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7" applyNumberFormat="0" applyAlignment="0" applyProtection="0">
      <alignment vertical="center"/>
    </xf>
    <xf numFmtId="0" fontId="30" fillId="4" borderId="8" applyNumberFormat="0" applyAlignment="0" applyProtection="0">
      <alignment vertical="center"/>
    </xf>
    <xf numFmtId="0" fontId="31" fillId="4" borderId="7" applyNumberFormat="0" applyAlignment="0" applyProtection="0">
      <alignment vertical="center"/>
    </xf>
    <xf numFmtId="0" fontId="32" fillId="5" borderId="9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0" fillId="0" borderId="0">
      <alignment vertical="center"/>
    </xf>
  </cellStyleXfs>
  <cellXfs count="9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7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178" fontId="5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178" fontId="9" fillId="0" borderId="1" xfId="0" applyNumberFormat="1" applyFont="1" applyFill="1" applyBorder="1" applyAlignment="1" applyProtection="1">
      <alignment horizontal="center" vertical="center" wrapText="1"/>
    </xf>
    <xf numFmtId="176" fontId="9" fillId="0" borderId="1" xfId="5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176" fontId="7" fillId="0" borderId="1" xfId="5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left" vertical="center" wrapText="1"/>
    </xf>
    <xf numFmtId="178" fontId="9" fillId="0" borderId="1" xfId="49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/>
    <xf numFmtId="178" fontId="11" fillId="0" borderId="1" xfId="5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0" fontId="8" fillId="0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13" fillId="0" borderId="1" xfId="0" applyFont="1" applyFill="1" applyBorder="1">
      <alignment vertical="center"/>
    </xf>
    <xf numFmtId="0" fontId="2" fillId="0" borderId="1" xfId="0" applyFont="1" applyFill="1" applyBorder="1">
      <alignment vertical="center"/>
    </xf>
    <xf numFmtId="176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179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0" xfId="0" applyNumberFormat="1" applyFont="1" applyFill="1" applyBorder="1" applyAlignment="1">
      <alignment horizontal="center" vertical="center" wrapText="1"/>
    </xf>
    <xf numFmtId="179" fontId="4" fillId="0" borderId="0" xfId="0" applyNumberFormat="1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0" fontId="7" fillId="0" borderId="1" xfId="3" applyNumberFormat="1" applyFont="1" applyFill="1" applyBorder="1" applyAlignment="1">
      <alignment horizontal="center" vertical="center" wrapText="1"/>
    </xf>
    <xf numFmtId="177" fontId="5" fillId="0" borderId="1" xfId="49" applyNumberFormat="1" applyFont="1" applyFill="1" applyBorder="1" applyAlignment="1">
      <alignment horizontal="center" vertical="center"/>
    </xf>
    <xf numFmtId="10" fontId="6" fillId="0" borderId="1" xfId="3" applyNumberFormat="1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5" fillId="0" borderId="1" xfId="0" applyFont="1" applyFill="1" applyBorder="1">
      <alignment vertical="center"/>
    </xf>
    <xf numFmtId="178" fontId="16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>
      <alignment vertical="center"/>
    </xf>
    <xf numFmtId="178" fontId="17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177" fontId="9" fillId="0" borderId="1" xfId="49" applyNumberFormat="1" applyFont="1" applyFill="1" applyBorder="1" applyAlignment="1">
      <alignment horizontal="center" vertical="center"/>
    </xf>
    <xf numFmtId="18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/>
    <xf numFmtId="176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/>
    </xf>
    <xf numFmtId="178" fontId="0" fillId="0" borderId="0" xfId="0" applyNumberFormat="1">
      <alignment vertical="center"/>
    </xf>
    <xf numFmtId="0" fontId="18" fillId="0" borderId="1" xfId="51" applyFont="1" applyFill="1" applyBorder="1" applyAlignment="1">
      <alignment horizontal="center" vertical="center"/>
    </xf>
    <xf numFmtId="0" fontId="19" fillId="0" borderId="1" xfId="51" applyFont="1" applyFill="1" applyBorder="1" applyAlignment="1">
      <alignment horizontal="center" vertical="center"/>
    </xf>
    <xf numFmtId="0" fontId="20" fillId="0" borderId="3" xfId="51" applyFont="1" applyFill="1" applyBorder="1" applyAlignment="1">
      <alignment horizontal="center" vertical="center" wrapText="1"/>
    </xf>
    <xf numFmtId="10" fontId="20" fillId="0" borderId="3" xfId="51" applyNumberFormat="1" applyFont="1" applyFill="1" applyBorder="1" applyAlignment="1">
      <alignment horizontal="center" vertical="center" wrapText="1"/>
    </xf>
    <xf numFmtId="0" fontId="20" fillId="0" borderId="1" xfId="51" applyFont="1" applyFill="1" applyBorder="1" applyAlignment="1">
      <alignment horizontal="center" vertical="center" wrapText="1"/>
    </xf>
    <xf numFmtId="10" fontId="20" fillId="0" borderId="1" xfId="51" applyNumberFormat="1" applyFont="1" applyFill="1" applyBorder="1" applyAlignment="1">
      <alignment horizontal="center" vertical="center" wrapText="1"/>
    </xf>
    <xf numFmtId="178" fontId="20" fillId="0" borderId="1" xfId="51" applyNumberFormat="1" applyFont="1" applyFill="1" applyBorder="1" applyAlignment="1">
      <alignment horizontal="center" vertical="center" wrapText="1"/>
    </xf>
    <xf numFmtId="0" fontId="20" fillId="0" borderId="1" xfId="51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 2 3 2" xfId="49"/>
    <cellStyle name="常规 10" xfId="50"/>
    <cellStyle name="常规 7" xfId="51"/>
  </cellStyles>
  <tableStyles count="0" defaultTableStyle="TableStyleMedium2" defaultPivotStyle="PivotStyleLight16"/>
  <colors>
    <mruColors>
      <color rgb="000000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"/>
  <sheetViews>
    <sheetView zoomScale="85" zoomScaleNormal="85" workbookViewId="0">
      <selection activeCell="I11" sqref="I11"/>
    </sheetView>
  </sheetViews>
  <sheetFormatPr defaultColWidth="8.89166666666667" defaultRowHeight="13.5" outlineLevelCol="7"/>
  <cols>
    <col min="1" max="8" width="15.025" customWidth="1"/>
    <col min="11" max="11" width="12.5333333333333" customWidth="1"/>
    <col min="13" max="13" width="12.8916666666667" style="88"/>
    <col min="14" max="14" width="8.89166666666667" style="88"/>
    <col min="15" max="15" width="12.8916666666667" style="88"/>
  </cols>
  <sheetData>
    <row r="1" ht="38.4" customHeight="1" spans="1:8">
      <c r="A1" s="89" t="s">
        <v>0</v>
      </c>
      <c r="B1" s="90"/>
      <c r="C1" s="90"/>
      <c r="D1" s="90"/>
      <c r="E1" s="90"/>
      <c r="F1" s="90"/>
      <c r="G1" s="90"/>
      <c r="H1" s="90"/>
    </row>
    <row r="2" ht="38.4" customHeight="1" spans="1:8">
      <c r="A2" s="91" t="s">
        <v>1</v>
      </c>
      <c r="B2" s="91" t="s">
        <v>2</v>
      </c>
      <c r="C2" s="91" t="s">
        <v>3</v>
      </c>
      <c r="D2" s="91"/>
      <c r="E2" s="91"/>
      <c r="F2" s="91"/>
      <c r="G2" s="91"/>
      <c r="H2" s="92" t="s">
        <v>4</v>
      </c>
    </row>
    <row r="3" ht="38.4" customHeight="1" spans="1:8">
      <c r="A3" s="93"/>
      <c r="B3" s="93"/>
      <c r="C3" s="93" t="s">
        <v>5</v>
      </c>
      <c r="D3" s="93" t="s">
        <v>6</v>
      </c>
      <c r="E3" s="93" t="s">
        <v>7</v>
      </c>
      <c r="F3" s="93" t="s">
        <v>8</v>
      </c>
      <c r="G3" s="93" t="s">
        <v>9</v>
      </c>
      <c r="H3" s="94"/>
    </row>
    <row r="4" ht="38.4" customHeight="1" spans="1:8">
      <c r="A4" s="93" t="s">
        <v>10</v>
      </c>
      <c r="B4" s="93" t="s">
        <v>11</v>
      </c>
      <c r="C4" s="95">
        <f>工程概算明细表!C5</f>
        <v>9677.99221662</v>
      </c>
      <c r="D4" s="95">
        <f>工程概算明细表!D5</f>
        <v>266</v>
      </c>
      <c r="E4" s="95">
        <f>工程概算明细表!E5</f>
        <v>0</v>
      </c>
      <c r="F4" s="95">
        <f>工程概算明细表!F5</f>
        <v>0</v>
      </c>
      <c r="G4" s="95">
        <f>C4+D4+E4+F4</f>
        <v>9943.99221662</v>
      </c>
      <c r="H4" s="94">
        <f>G4/G10</f>
        <v>0.900426351877614</v>
      </c>
    </row>
    <row r="5" ht="38.4" customHeight="1" spans="1:8">
      <c r="A5" s="93"/>
      <c r="B5" s="93"/>
      <c r="C5" s="95"/>
      <c r="D5" s="95"/>
      <c r="E5" s="95"/>
      <c r="F5" s="95"/>
      <c r="G5" s="95"/>
      <c r="H5" s="94"/>
    </row>
    <row r="6" ht="38.4" customHeight="1" spans="1:8">
      <c r="A6" s="93" t="s">
        <v>12</v>
      </c>
      <c r="B6" s="93" t="s">
        <v>13</v>
      </c>
      <c r="C6" s="95"/>
      <c r="D6" s="95"/>
      <c r="E6" s="95"/>
      <c r="F6" s="95">
        <f>工程概算明细表!G326</f>
        <v>573.768350898974</v>
      </c>
      <c r="G6" s="95">
        <f>F6</f>
        <v>573.768350898974</v>
      </c>
      <c r="H6" s="94">
        <f>G6/G10</f>
        <v>0.0519546005033383</v>
      </c>
    </row>
    <row r="7" ht="38.4" customHeight="1" spans="1:8">
      <c r="A7" s="93"/>
      <c r="B7" s="93"/>
      <c r="C7" s="95"/>
      <c r="D7" s="95"/>
      <c r="E7" s="95"/>
      <c r="F7" s="95"/>
      <c r="G7" s="95"/>
      <c r="H7" s="94"/>
    </row>
    <row r="8" ht="38.4" customHeight="1" spans="1:8">
      <c r="A8" s="93" t="s">
        <v>14</v>
      </c>
      <c r="B8" s="93" t="s">
        <v>15</v>
      </c>
      <c r="C8" s="95"/>
      <c r="D8" s="95"/>
      <c r="E8" s="95"/>
      <c r="F8" s="95">
        <f>工程概算明细表!F342</f>
        <v>525.888028375949</v>
      </c>
      <c r="G8" s="95">
        <f>F8</f>
        <v>525.888028375949</v>
      </c>
      <c r="H8" s="94">
        <f>G8/G10</f>
        <v>0.0476190476190476</v>
      </c>
    </row>
    <row r="9" ht="38.4" customHeight="1" spans="1:8">
      <c r="A9" s="93"/>
      <c r="B9" s="93"/>
      <c r="C9" s="95"/>
      <c r="D9" s="95"/>
      <c r="E9" s="95"/>
      <c r="F9" s="95"/>
      <c r="G9" s="95"/>
      <c r="H9" s="94"/>
    </row>
    <row r="10" ht="38.4" customHeight="1" spans="1:8">
      <c r="A10" s="93" t="s">
        <v>16</v>
      </c>
      <c r="B10" s="96" t="s">
        <v>17</v>
      </c>
      <c r="C10" s="95">
        <f>C4</f>
        <v>9677.99221662</v>
      </c>
      <c r="D10" s="95">
        <f>D4</f>
        <v>266</v>
      </c>
      <c r="E10" s="95">
        <f>E4</f>
        <v>0</v>
      </c>
      <c r="F10" s="95">
        <f t="shared" ref="F10:H10" si="0">F4+F6+F8</f>
        <v>1099.65637927492</v>
      </c>
      <c r="G10" s="95">
        <f t="shared" si="0"/>
        <v>11043.6485958949</v>
      </c>
      <c r="H10" s="94">
        <f t="shared" si="0"/>
        <v>1</v>
      </c>
    </row>
    <row r="11" ht="38.4" customHeight="1" spans="1:8">
      <c r="A11" s="94"/>
      <c r="B11" s="94" t="s">
        <v>18</v>
      </c>
      <c r="C11" s="94">
        <f>C10/G10</f>
        <v>0.876340109211501</v>
      </c>
      <c r="D11" s="94">
        <f>D10/G10</f>
        <v>0.0240862426661127</v>
      </c>
      <c r="E11" s="94">
        <f>E10/G10</f>
        <v>0</v>
      </c>
      <c r="F11" s="94">
        <f>F10/G10</f>
        <v>0.0995736481223859</v>
      </c>
      <c r="G11" s="94">
        <f>F11+E11+D11+C11</f>
        <v>1</v>
      </c>
      <c r="H11" s="94"/>
    </row>
    <row r="16" spans="6:7">
      <c r="F16">
        <f>G10*0.7</f>
        <v>7730.55401712644</v>
      </c>
      <c r="G16">
        <f>G10*0.3</f>
        <v>3313.09457876848</v>
      </c>
    </row>
  </sheetData>
  <mergeCells count="5">
    <mergeCell ref="A1:H1"/>
    <mergeCell ref="C2:G2"/>
    <mergeCell ref="A2:A3"/>
    <mergeCell ref="B2:B3"/>
    <mergeCell ref="H2:H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43"/>
  <sheetViews>
    <sheetView tabSelected="1" zoomScale="70" zoomScaleNormal="70" workbookViewId="0">
      <pane ySplit="4" topLeftCell="A170" activePane="bottomLeft" state="frozen"/>
      <selection/>
      <selection pane="bottomLeft" activeCell="B173" sqref="B173"/>
    </sheetView>
  </sheetViews>
  <sheetFormatPr defaultColWidth="8.89166666666667" defaultRowHeight="24" customHeight="1"/>
  <cols>
    <col min="1" max="1" width="11" style="5" customWidth="1"/>
    <col min="2" max="2" width="42.6916666666667" style="5" customWidth="1"/>
    <col min="3" max="3" width="12.4416666666667" style="7" customWidth="1"/>
    <col min="4" max="4" width="9.44166666666667" style="5"/>
    <col min="5" max="5" width="8.89166666666667" style="5"/>
    <col min="6" max="6" width="11.6666666666667" style="5"/>
    <col min="7" max="7" width="12.6333333333333" style="5"/>
    <col min="8" max="8" width="8.89166666666667" style="7"/>
    <col min="9" max="9" width="11.4416666666667" style="8" customWidth="1"/>
    <col min="10" max="10" width="14.1083333333333" style="5" customWidth="1"/>
    <col min="11" max="11" width="10.5" style="7" customWidth="1"/>
    <col min="12" max="16" width="8.89166666666667" style="5"/>
    <col min="17" max="17" width="12.6333333333333" style="5"/>
    <col min="18" max="16384" width="8.89166666666667" style="5"/>
  </cols>
  <sheetData>
    <row r="1" s="5" customFormat="1" ht="41" customHeight="1" spans="1:11">
      <c r="A1" s="9" t="s">
        <v>19</v>
      </c>
      <c r="B1" s="9"/>
      <c r="C1" s="9"/>
      <c r="D1" s="9"/>
      <c r="E1" s="9"/>
      <c r="F1" s="9"/>
      <c r="G1" s="9"/>
      <c r="H1" s="9"/>
      <c r="I1" s="44"/>
      <c r="J1" s="45"/>
      <c r="K1" s="9"/>
    </row>
    <row r="2" s="5" customFormat="1" customHeight="1" spans="1:11">
      <c r="A2" s="10" t="s">
        <v>20</v>
      </c>
      <c r="B2" s="10"/>
      <c r="C2" s="11"/>
      <c r="D2" s="10"/>
      <c r="E2" s="10"/>
      <c r="F2" s="10"/>
      <c r="G2" s="10"/>
      <c r="H2" s="11"/>
      <c r="I2" s="46"/>
      <c r="J2" s="47"/>
      <c r="K2" s="11"/>
    </row>
    <row r="3" s="5" customFormat="1" customHeight="1" spans="1:11">
      <c r="A3" s="12" t="s">
        <v>1</v>
      </c>
      <c r="B3" s="12" t="s">
        <v>2</v>
      </c>
      <c r="C3" s="12" t="s">
        <v>21</v>
      </c>
      <c r="D3" s="12"/>
      <c r="E3" s="12"/>
      <c r="F3" s="12"/>
      <c r="G3" s="12"/>
      <c r="H3" s="12" t="s">
        <v>22</v>
      </c>
      <c r="I3" s="48"/>
      <c r="J3" s="49"/>
      <c r="K3" s="50"/>
    </row>
    <row r="4" s="5" customFormat="1" customHeight="1" spans="1:11">
      <c r="A4" s="13"/>
      <c r="B4" s="13"/>
      <c r="C4" s="14" t="s">
        <v>23</v>
      </c>
      <c r="D4" s="14" t="s">
        <v>24</v>
      </c>
      <c r="E4" s="13" t="s">
        <v>6</v>
      </c>
      <c r="F4" s="13" t="s">
        <v>8</v>
      </c>
      <c r="G4" s="13" t="s">
        <v>9</v>
      </c>
      <c r="H4" s="13" t="s">
        <v>25</v>
      </c>
      <c r="I4" s="51" t="s">
        <v>26</v>
      </c>
      <c r="J4" s="52" t="s">
        <v>27</v>
      </c>
      <c r="K4" s="52" t="s">
        <v>28</v>
      </c>
    </row>
    <row r="5" s="5" customFormat="1" customHeight="1" spans="1:11">
      <c r="A5" s="13"/>
      <c r="B5" s="15" t="s">
        <v>29</v>
      </c>
      <c r="C5" s="15">
        <f>C6+C39+C72+C105+C132+C160+C193+C223+C256+C283+C312</f>
        <v>9677.99221662</v>
      </c>
      <c r="D5" s="15">
        <f>D6+D39+D72+D105+D132+D160+D193+D223+D256+D283+D312</f>
        <v>266</v>
      </c>
      <c r="E5" s="15">
        <f>E6+E39+E72+E105+E132+E160+E193+E223+E256+E283+E312</f>
        <v>0</v>
      </c>
      <c r="F5" s="15">
        <f>F6+F39+F72+F105+F132+F160+F193+F223+F256+F283+F312</f>
        <v>0</v>
      </c>
      <c r="G5" s="15">
        <f>F5+E5+D5+C5</f>
        <v>9943.99221662</v>
      </c>
      <c r="H5" s="13"/>
      <c r="I5" s="51"/>
      <c r="J5" s="53"/>
      <c r="K5" s="54">
        <f>G5/G343</f>
        <v>0.900426351877614</v>
      </c>
    </row>
    <row r="6" s="5" customFormat="1" customHeight="1" spans="1:11">
      <c r="A6" s="16" t="s">
        <v>10</v>
      </c>
      <c r="B6" s="16" t="s">
        <v>30</v>
      </c>
      <c r="C6" s="15">
        <f>C7+C22+C33+C36+C27</f>
        <v>1531.8633762</v>
      </c>
      <c r="D6" s="15">
        <f>D7+D22+D33+D36+D27</f>
        <v>0</v>
      </c>
      <c r="E6" s="15">
        <f>E7+E22+E33+E36+E27</f>
        <v>0</v>
      </c>
      <c r="F6" s="15">
        <f>F7+F22+F33+F36+F27</f>
        <v>0</v>
      </c>
      <c r="G6" s="15">
        <f>F6+E6+D6+C6</f>
        <v>1531.8633762</v>
      </c>
      <c r="H6" s="17"/>
      <c r="I6" s="48"/>
      <c r="J6" s="55"/>
      <c r="K6" s="54">
        <f>G6/G343</f>
        <v>0.138709898535654</v>
      </c>
    </row>
    <row r="7" s="5" customFormat="1" customHeight="1" spans="1:11">
      <c r="A7" s="18">
        <v>1</v>
      </c>
      <c r="B7" s="16" t="s">
        <v>31</v>
      </c>
      <c r="C7" s="15">
        <f>SUM(C8:C21)</f>
        <v>642.0248752</v>
      </c>
      <c r="D7" s="19"/>
      <c r="E7" s="19"/>
      <c r="F7" s="19"/>
      <c r="G7" s="15">
        <f>F7+E7+D7+C7</f>
        <v>642.0248752</v>
      </c>
      <c r="H7" s="17"/>
      <c r="I7" s="48"/>
      <c r="J7" s="55"/>
      <c r="K7" s="56"/>
    </row>
    <row r="8" s="5" customFormat="1" customHeight="1" spans="1:11">
      <c r="A8" s="20">
        <v>1.1</v>
      </c>
      <c r="B8" s="21" t="s">
        <v>32</v>
      </c>
      <c r="C8" s="22">
        <f>J8*I8/10000</f>
        <v>39.9526512</v>
      </c>
      <c r="D8" s="22"/>
      <c r="E8" s="23"/>
      <c r="F8" s="23"/>
      <c r="G8" s="24">
        <f>C8+D8+E8+F8</f>
        <v>39.9526512</v>
      </c>
      <c r="H8" s="25" t="s">
        <v>33</v>
      </c>
      <c r="I8" s="25" t="s">
        <v>34</v>
      </c>
      <c r="J8" s="24">
        <v>10.461</v>
      </c>
      <c r="K8" s="57"/>
    </row>
    <row r="9" s="5" customFormat="1" customHeight="1" spans="1:11">
      <c r="A9" s="20">
        <v>1.2</v>
      </c>
      <c r="B9" s="21" t="s">
        <v>35</v>
      </c>
      <c r="C9" s="22">
        <f t="shared" ref="C9:C14" si="0">J9*I9/10000</f>
        <v>53.40726</v>
      </c>
      <c r="D9" s="22"/>
      <c r="E9" s="23"/>
      <c r="F9" s="23"/>
      <c r="G9" s="24">
        <f t="shared" ref="G9:G14" si="1">C9+D9+E9+F9</f>
        <v>53.40726</v>
      </c>
      <c r="H9" s="25" t="s">
        <v>33</v>
      </c>
      <c r="I9" s="25" t="s">
        <v>36</v>
      </c>
      <c r="J9" s="25" t="s">
        <v>37</v>
      </c>
      <c r="K9" s="57"/>
    </row>
    <row r="10" s="5" customFormat="1" customHeight="1" spans="1:11">
      <c r="A10" s="20">
        <v>1.3</v>
      </c>
      <c r="B10" s="21" t="s">
        <v>38</v>
      </c>
      <c r="C10" s="22">
        <f t="shared" si="0"/>
        <v>9.690597</v>
      </c>
      <c r="D10" s="22"/>
      <c r="E10" s="23"/>
      <c r="F10" s="23"/>
      <c r="G10" s="24">
        <f t="shared" si="1"/>
        <v>9.690597</v>
      </c>
      <c r="H10" s="25" t="s">
        <v>33</v>
      </c>
      <c r="I10" s="25" t="s">
        <v>39</v>
      </c>
      <c r="J10" s="25" t="s">
        <v>40</v>
      </c>
      <c r="K10" s="57"/>
    </row>
    <row r="11" s="5" customFormat="1" customHeight="1" spans="1:11">
      <c r="A11" s="20">
        <v>1.4</v>
      </c>
      <c r="B11" s="21" t="s">
        <v>41</v>
      </c>
      <c r="C11" s="22">
        <f t="shared" si="0"/>
        <v>64.337259</v>
      </c>
      <c r="D11" s="22"/>
      <c r="E11" s="23"/>
      <c r="F11" s="23"/>
      <c r="G11" s="24">
        <f t="shared" si="1"/>
        <v>64.337259</v>
      </c>
      <c r="H11" s="25" t="s">
        <v>42</v>
      </c>
      <c r="I11" s="25" t="s">
        <v>43</v>
      </c>
      <c r="J11" s="25" t="s">
        <v>44</v>
      </c>
      <c r="K11" s="57"/>
    </row>
    <row r="12" s="5" customFormat="1" customHeight="1" spans="1:11">
      <c r="A12" s="20">
        <v>1.5</v>
      </c>
      <c r="B12" s="21" t="s">
        <v>45</v>
      </c>
      <c r="C12" s="22">
        <f t="shared" si="0"/>
        <v>267.681944</v>
      </c>
      <c r="D12" s="22"/>
      <c r="E12" s="23"/>
      <c r="F12" s="23"/>
      <c r="G12" s="24">
        <f t="shared" si="1"/>
        <v>267.681944</v>
      </c>
      <c r="H12" s="25" t="s">
        <v>42</v>
      </c>
      <c r="I12" s="25" t="s">
        <v>46</v>
      </c>
      <c r="J12" s="25" t="s">
        <v>47</v>
      </c>
      <c r="K12" s="57"/>
    </row>
    <row r="13" s="5" customFormat="1" customHeight="1" spans="1:11">
      <c r="A13" s="20">
        <v>1.6</v>
      </c>
      <c r="B13" s="26" t="s">
        <v>48</v>
      </c>
      <c r="C13" s="22">
        <f t="shared" si="0"/>
        <v>66.708</v>
      </c>
      <c r="D13" s="22"/>
      <c r="E13" s="23"/>
      <c r="F13" s="23"/>
      <c r="G13" s="24">
        <f t="shared" si="1"/>
        <v>66.708</v>
      </c>
      <c r="H13" s="25" t="s">
        <v>33</v>
      </c>
      <c r="I13" s="25" t="s">
        <v>49</v>
      </c>
      <c r="J13" s="25" t="s">
        <v>50</v>
      </c>
      <c r="K13" s="57"/>
    </row>
    <row r="14" s="5" customFormat="1" customHeight="1" spans="1:11">
      <c r="A14" s="20">
        <v>1.7</v>
      </c>
      <c r="B14" s="26" t="s">
        <v>51</v>
      </c>
      <c r="C14" s="22">
        <f t="shared" si="0"/>
        <v>3.19806</v>
      </c>
      <c r="D14" s="22"/>
      <c r="E14" s="23"/>
      <c r="F14" s="23"/>
      <c r="G14" s="24">
        <f t="shared" si="1"/>
        <v>3.19806</v>
      </c>
      <c r="H14" s="25" t="s">
        <v>33</v>
      </c>
      <c r="I14" s="25" t="s">
        <v>52</v>
      </c>
      <c r="J14" s="25">
        <v>8.15</v>
      </c>
      <c r="K14" s="57"/>
    </row>
    <row r="15" s="5" customFormat="1" customHeight="1" spans="1:11">
      <c r="A15" s="20">
        <v>1.8</v>
      </c>
      <c r="B15" s="21" t="s">
        <v>53</v>
      </c>
      <c r="C15" s="22">
        <f t="shared" ref="C15:C21" si="2">J15*I15/10000</f>
        <v>24.006584</v>
      </c>
      <c r="D15" s="22"/>
      <c r="E15" s="23"/>
      <c r="F15" s="23"/>
      <c r="G15" s="24">
        <f t="shared" ref="G15:G32" si="3">C15+D15+E15+F15</f>
        <v>24.006584</v>
      </c>
      <c r="H15" s="25" t="s">
        <v>42</v>
      </c>
      <c r="I15" s="25" t="s">
        <v>54</v>
      </c>
      <c r="J15" s="25" t="s">
        <v>55</v>
      </c>
      <c r="K15" s="57"/>
    </row>
    <row r="16" s="5" customFormat="1" customHeight="1" spans="1:11">
      <c r="A16" s="20">
        <v>1.9</v>
      </c>
      <c r="B16" s="21" t="s">
        <v>56</v>
      </c>
      <c r="C16" s="22">
        <f t="shared" si="2"/>
        <v>15.489873</v>
      </c>
      <c r="D16" s="22"/>
      <c r="E16" s="23"/>
      <c r="F16" s="23"/>
      <c r="G16" s="24">
        <f t="shared" si="3"/>
        <v>15.489873</v>
      </c>
      <c r="H16" s="25" t="s">
        <v>42</v>
      </c>
      <c r="I16" s="25" t="s">
        <v>57</v>
      </c>
      <c r="J16" s="25" t="s">
        <v>58</v>
      </c>
      <c r="K16" s="57"/>
    </row>
    <row r="17" s="5" customFormat="1" customHeight="1" spans="1:11">
      <c r="A17" s="20" t="s">
        <v>59</v>
      </c>
      <c r="B17" s="21" t="s">
        <v>60</v>
      </c>
      <c r="C17" s="22">
        <f t="shared" si="2"/>
        <v>12.104</v>
      </c>
      <c r="D17" s="22"/>
      <c r="E17" s="23"/>
      <c r="F17" s="23"/>
      <c r="G17" s="24">
        <f t="shared" si="3"/>
        <v>12.104</v>
      </c>
      <c r="H17" s="25" t="s">
        <v>61</v>
      </c>
      <c r="I17" s="25" t="s">
        <v>62</v>
      </c>
      <c r="J17" s="25">
        <v>10</v>
      </c>
      <c r="K17" s="57"/>
    </row>
    <row r="18" s="5" customFormat="1" customHeight="1" spans="1:11">
      <c r="A18" s="20" t="s">
        <v>63</v>
      </c>
      <c r="B18" s="21" t="s">
        <v>64</v>
      </c>
      <c r="C18" s="22">
        <f t="shared" si="2"/>
        <v>58.812807</v>
      </c>
      <c r="D18" s="22"/>
      <c r="E18" s="23"/>
      <c r="F18" s="23"/>
      <c r="G18" s="24">
        <f t="shared" si="3"/>
        <v>58.812807</v>
      </c>
      <c r="H18" s="25" t="s">
        <v>33</v>
      </c>
      <c r="I18" s="25">
        <v>16581</v>
      </c>
      <c r="J18" s="25" t="s">
        <v>65</v>
      </c>
      <c r="K18" s="57"/>
    </row>
    <row r="19" s="5" customFormat="1" customHeight="1" spans="1:11">
      <c r="A19" s="20" t="s">
        <v>66</v>
      </c>
      <c r="B19" s="21" t="s">
        <v>67</v>
      </c>
      <c r="C19" s="22">
        <f t="shared" si="2"/>
        <v>20.676096</v>
      </c>
      <c r="D19" s="22"/>
      <c r="E19" s="23"/>
      <c r="F19" s="23"/>
      <c r="G19" s="24">
        <f t="shared" si="3"/>
        <v>20.676096</v>
      </c>
      <c r="H19" s="25" t="s">
        <v>42</v>
      </c>
      <c r="I19" s="25" t="s">
        <v>68</v>
      </c>
      <c r="J19" s="25" t="s">
        <v>69</v>
      </c>
      <c r="K19" s="57"/>
    </row>
    <row r="20" s="5" customFormat="1" customHeight="1" spans="1:11">
      <c r="A20" s="20">
        <v>1.13</v>
      </c>
      <c r="B20" s="21" t="s">
        <v>70</v>
      </c>
      <c r="C20" s="22">
        <f t="shared" si="2"/>
        <v>0.583744</v>
      </c>
      <c r="D20" s="19"/>
      <c r="E20" s="19"/>
      <c r="F20" s="19"/>
      <c r="G20" s="24">
        <f t="shared" si="3"/>
        <v>0.583744</v>
      </c>
      <c r="H20" s="25" t="s">
        <v>61</v>
      </c>
      <c r="I20" s="25" t="s">
        <v>71</v>
      </c>
      <c r="J20" s="25" t="s">
        <v>72</v>
      </c>
      <c r="K20" s="57"/>
    </row>
    <row r="21" s="5" customFormat="1" customHeight="1" spans="1:11">
      <c r="A21" s="20">
        <v>1.14</v>
      </c>
      <c r="B21" s="21" t="s">
        <v>73</v>
      </c>
      <c r="C21" s="22">
        <f t="shared" si="2"/>
        <v>5.376</v>
      </c>
      <c r="D21" s="19"/>
      <c r="E21" s="19"/>
      <c r="F21" s="19"/>
      <c r="G21" s="24">
        <f t="shared" si="3"/>
        <v>5.376</v>
      </c>
      <c r="H21" s="25" t="s">
        <v>61</v>
      </c>
      <c r="I21" s="25" t="s">
        <v>71</v>
      </c>
      <c r="J21" s="25">
        <v>120</v>
      </c>
      <c r="K21" s="56"/>
    </row>
    <row r="22" s="6" customFormat="1" customHeight="1" spans="1:11">
      <c r="A22" s="18">
        <v>2</v>
      </c>
      <c r="B22" s="27" t="s">
        <v>74</v>
      </c>
      <c r="C22" s="15">
        <f>SUM(C23:C26)</f>
        <v>161.371006</v>
      </c>
      <c r="D22" s="15"/>
      <c r="E22" s="28"/>
      <c r="F22" s="28"/>
      <c r="G22" s="29">
        <f t="shared" si="3"/>
        <v>161.371006</v>
      </c>
      <c r="H22" s="30"/>
      <c r="I22" s="25" t="s">
        <v>75</v>
      </c>
      <c r="J22" s="25" t="s">
        <v>75</v>
      </c>
      <c r="K22" s="58"/>
    </row>
    <row r="23" s="5" customFormat="1" customHeight="1" spans="1:11">
      <c r="A23" s="20">
        <v>2.1</v>
      </c>
      <c r="B23" s="31" t="s">
        <v>76</v>
      </c>
      <c r="C23" s="22">
        <f>J23*I23/10000</f>
        <v>20.25</v>
      </c>
      <c r="D23" s="22"/>
      <c r="E23" s="23"/>
      <c r="F23" s="23"/>
      <c r="G23" s="24">
        <f t="shared" si="3"/>
        <v>20.25</v>
      </c>
      <c r="H23" s="32" t="s">
        <v>77</v>
      </c>
      <c r="I23" s="25" t="s">
        <v>78</v>
      </c>
      <c r="J23" s="25">
        <v>7500</v>
      </c>
      <c r="K23" s="57"/>
    </row>
    <row r="24" s="5" customFormat="1" customHeight="1" spans="1:11">
      <c r="A24" s="20">
        <v>2.2</v>
      </c>
      <c r="B24" s="31" t="s">
        <v>79</v>
      </c>
      <c r="C24" s="22">
        <f>J24*I24/10000</f>
        <v>18.85</v>
      </c>
      <c r="D24" s="22"/>
      <c r="E24" s="23"/>
      <c r="F24" s="23"/>
      <c r="G24" s="24">
        <f t="shared" si="3"/>
        <v>18.85</v>
      </c>
      <c r="H24" s="32" t="s">
        <v>77</v>
      </c>
      <c r="I24" s="25" t="s">
        <v>80</v>
      </c>
      <c r="J24" s="25">
        <v>6500</v>
      </c>
      <c r="K24" s="57"/>
    </row>
    <row r="25" s="5" customFormat="1" customHeight="1" spans="1:11">
      <c r="A25" s="20">
        <v>2.3</v>
      </c>
      <c r="B25" s="33" t="s">
        <v>81</v>
      </c>
      <c r="C25" s="22">
        <f>J25*I25/10000</f>
        <v>29.4471</v>
      </c>
      <c r="D25" s="22"/>
      <c r="E25" s="23"/>
      <c r="F25" s="34"/>
      <c r="G25" s="24">
        <f t="shared" si="3"/>
        <v>29.4471</v>
      </c>
      <c r="H25" s="32" t="s">
        <v>77</v>
      </c>
      <c r="I25" s="25" t="s">
        <v>82</v>
      </c>
      <c r="J25" s="25" t="s">
        <v>83</v>
      </c>
      <c r="K25" s="57"/>
    </row>
    <row r="26" s="5" customFormat="1" customHeight="1" spans="1:11">
      <c r="A26" s="20">
        <v>2.4</v>
      </c>
      <c r="B26" s="21" t="s">
        <v>84</v>
      </c>
      <c r="C26" s="22">
        <f t="shared" ref="C26:C32" si="4">J26*I26/10000</f>
        <v>92.823906</v>
      </c>
      <c r="D26" s="22"/>
      <c r="E26" s="23"/>
      <c r="F26" s="23"/>
      <c r="G26" s="24">
        <f t="shared" si="3"/>
        <v>92.823906</v>
      </c>
      <c r="H26" s="32" t="s">
        <v>33</v>
      </c>
      <c r="I26" s="25" t="s">
        <v>85</v>
      </c>
      <c r="J26" s="25" t="s">
        <v>86</v>
      </c>
      <c r="K26" s="57"/>
    </row>
    <row r="27" s="5" customFormat="1" customHeight="1" spans="1:11">
      <c r="A27" s="18">
        <v>3</v>
      </c>
      <c r="B27" s="27" t="s">
        <v>87</v>
      </c>
      <c r="C27" s="15">
        <f>SUM(C28:C32)</f>
        <v>256.114862</v>
      </c>
      <c r="D27" s="15"/>
      <c r="E27" s="28"/>
      <c r="F27" s="28"/>
      <c r="G27" s="29">
        <f t="shared" si="3"/>
        <v>256.114862</v>
      </c>
      <c r="H27" s="30"/>
      <c r="I27" s="25" t="s">
        <v>75</v>
      </c>
      <c r="J27" s="25" t="s">
        <v>75</v>
      </c>
      <c r="K27" s="57"/>
    </row>
    <row r="28" s="5" customFormat="1" customHeight="1" spans="1:11">
      <c r="A28" s="20">
        <v>3.1</v>
      </c>
      <c r="B28" s="31" t="s">
        <v>88</v>
      </c>
      <c r="C28" s="22">
        <f t="shared" si="4"/>
        <v>124.190396</v>
      </c>
      <c r="D28" s="22"/>
      <c r="E28" s="23"/>
      <c r="F28" s="23"/>
      <c r="G28" s="24">
        <f t="shared" si="3"/>
        <v>124.190396</v>
      </c>
      <c r="H28" s="32" t="s">
        <v>61</v>
      </c>
      <c r="I28" s="25" t="s">
        <v>89</v>
      </c>
      <c r="J28" s="25" t="s">
        <v>90</v>
      </c>
      <c r="K28" s="57"/>
    </row>
    <row r="29" s="5" customFormat="1" customHeight="1" spans="1:11">
      <c r="A29" s="20">
        <v>3.2</v>
      </c>
      <c r="B29" s="31" t="s">
        <v>91</v>
      </c>
      <c r="C29" s="22">
        <f t="shared" si="4"/>
        <v>40.53444</v>
      </c>
      <c r="D29" s="22"/>
      <c r="E29" s="23"/>
      <c r="F29" s="23"/>
      <c r="G29" s="24">
        <f t="shared" si="3"/>
        <v>40.53444</v>
      </c>
      <c r="H29" s="32" t="s">
        <v>61</v>
      </c>
      <c r="I29" s="25" t="s">
        <v>92</v>
      </c>
      <c r="J29" s="25" t="s">
        <v>93</v>
      </c>
      <c r="K29" s="57"/>
    </row>
    <row r="30" s="5" customFormat="1" customHeight="1" spans="1:11">
      <c r="A30" s="20">
        <v>3.3</v>
      </c>
      <c r="B30" s="31" t="s">
        <v>94</v>
      </c>
      <c r="C30" s="22">
        <f t="shared" si="4"/>
        <v>19.107256</v>
      </c>
      <c r="D30" s="34"/>
      <c r="E30" s="34"/>
      <c r="F30" s="34"/>
      <c r="G30" s="24">
        <f t="shared" si="3"/>
        <v>19.107256</v>
      </c>
      <c r="H30" s="20" t="s">
        <v>61</v>
      </c>
      <c r="I30" s="25" t="s">
        <v>95</v>
      </c>
      <c r="J30" s="25" t="s">
        <v>96</v>
      </c>
      <c r="K30" s="56"/>
    </row>
    <row r="31" s="5" customFormat="1" customHeight="1" spans="1:11">
      <c r="A31" s="20">
        <v>3.4</v>
      </c>
      <c r="B31" s="31" t="s">
        <v>97</v>
      </c>
      <c r="C31" s="22">
        <f t="shared" si="4"/>
        <v>29.69484</v>
      </c>
      <c r="D31" s="22"/>
      <c r="E31" s="35"/>
      <c r="F31" s="35"/>
      <c r="G31" s="24">
        <f t="shared" si="3"/>
        <v>29.69484</v>
      </c>
      <c r="H31" s="36" t="s">
        <v>61</v>
      </c>
      <c r="I31" s="25" t="s">
        <v>98</v>
      </c>
      <c r="J31" s="25" t="s">
        <v>99</v>
      </c>
      <c r="K31" s="56"/>
    </row>
    <row r="32" s="5" customFormat="1" customHeight="1" spans="1:11">
      <c r="A32" s="20">
        <v>3.5</v>
      </c>
      <c r="B32" s="31" t="s">
        <v>100</v>
      </c>
      <c r="C32" s="22">
        <f t="shared" si="4"/>
        <v>42.58793</v>
      </c>
      <c r="D32" s="22"/>
      <c r="E32" s="35"/>
      <c r="F32" s="35"/>
      <c r="G32" s="24">
        <f t="shared" si="3"/>
        <v>42.58793</v>
      </c>
      <c r="H32" s="36" t="s">
        <v>61</v>
      </c>
      <c r="I32" s="25" t="s">
        <v>101</v>
      </c>
      <c r="J32" s="25" t="s">
        <v>102</v>
      </c>
      <c r="K32" s="56"/>
    </row>
    <row r="33" s="5" customFormat="1" customHeight="1" spans="1:11">
      <c r="A33" s="37">
        <v>4</v>
      </c>
      <c r="B33" s="38" t="s">
        <v>103</v>
      </c>
      <c r="C33" s="15">
        <f>C34+C35</f>
        <v>379.120133</v>
      </c>
      <c r="D33" s="34"/>
      <c r="E33" s="34"/>
      <c r="F33" s="34"/>
      <c r="G33" s="24">
        <f t="shared" ref="G33:G38" si="5">C33+D33+E33+F33</f>
        <v>379.120133</v>
      </c>
      <c r="H33" s="20"/>
      <c r="I33" s="25" t="s">
        <v>75</v>
      </c>
      <c r="J33" s="25" t="s">
        <v>75</v>
      </c>
      <c r="K33" s="20"/>
    </row>
    <row r="34" s="5" customFormat="1" customHeight="1" spans="1:11">
      <c r="A34" s="20">
        <v>4.1</v>
      </c>
      <c r="B34" s="39" t="s">
        <v>104</v>
      </c>
      <c r="C34" s="22">
        <f>J34*I34/10000</f>
        <v>182.425133</v>
      </c>
      <c r="D34" s="34"/>
      <c r="E34" s="34"/>
      <c r="F34" s="34"/>
      <c r="G34" s="24">
        <f t="shared" si="5"/>
        <v>182.425133</v>
      </c>
      <c r="H34" s="20" t="s">
        <v>42</v>
      </c>
      <c r="I34" s="25" t="s">
        <v>105</v>
      </c>
      <c r="J34" s="25" t="s">
        <v>106</v>
      </c>
      <c r="K34" s="20"/>
    </row>
    <row r="35" s="5" customFormat="1" customHeight="1" spans="1:11">
      <c r="A35" s="20">
        <v>4.2</v>
      </c>
      <c r="B35" s="39" t="s">
        <v>107</v>
      </c>
      <c r="C35" s="22">
        <f>J35*I35/10000</f>
        <v>196.695</v>
      </c>
      <c r="D35" s="34"/>
      <c r="E35" s="34"/>
      <c r="F35" s="34"/>
      <c r="G35" s="24">
        <f t="shared" si="5"/>
        <v>196.695</v>
      </c>
      <c r="H35" s="20" t="s">
        <v>42</v>
      </c>
      <c r="I35" s="25" t="s">
        <v>108</v>
      </c>
      <c r="J35" s="25">
        <v>62</v>
      </c>
      <c r="K35" s="20"/>
    </row>
    <row r="36" s="5" customFormat="1" customHeight="1" spans="1:11">
      <c r="A36" s="18">
        <v>5</v>
      </c>
      <c r="B36" s="40" t="s">
        <v>109</v>
      </c>
      <c r="C36" s="15">
        <f>SUM(C37:C38)</f>
        <v>93.2325</v>
      </c>
      <c r="D36" s="41"/>
      <c r="E36" s="41"/>
      <c r="F36" s="41"/>
      <c r="G36" s="24">
        <f t="shared" si="5"/>
        <v>93.2325</v>
      </c>
      <c r="H36" s="20"/>
      <c r="I36" s="25" t="s">
        <v>75</v>
      </c>
      <c r="J36" s="25" t="s">
        <v>75</v>
      </c>
      <c r="K36" s="20"/>
    </row>
    <row r="37" s="5" customFormat="1" customHeight="1" spans="1:11">
      <c r="A37" s="20">
        <v>5.1</v>
      </c>
      <c r="B37" s="42" t="s">
        <v>110</v>
      </c>
      <c r="C37" s="22">
        <f>I37*J37/10000</f>
        <v>35.34</v>
      </c>
      <c r="D37" s="41"/>
      <c r="E37" s="41"/>
      <c r="F37" s="41"/>
      <c r="G37" s="24">
        <f t="shared" si="5"/>
        <v>35.34</v>
      </c>
      <c r="H37" s="20" t="s">
        <v>77</v>
      </c>
      <c r="I37" s="25" t="s">
        <v>111</v>
      </c>
      <c r="J37" s="25">
        <v>3800</v>
      </c>
      <c r="K37" s="20"/>
    </row>
    <row r="38" s="5" customFormat="1" customHeight="1" spans="1:11">
      <c r="A38" s="20">
        <v>5.2</v>
      </c>
      <c r="B38" s="42" t="s">
        <v>112</v>
      </c>
      <c r="C38" s="22">
        <f>I38*J38/10000</f>
        <v>57.8925</v>
      </c>
      <c r="D38" s="41"/>
      <c r="E38" s="41"/>
      <c r="F38" s="41"/>
      <c r="G38" s="24">
        <f t="shared" si="5"/>
        <v>57.8925</v>
      </c>
      <c r="H38" s="20" t="s">
        <v>113</v>
      </c>
      <c r="I38" s="25" t="s">
        <v>114</v>
      </c>
      <c r="J38" s="25">
        <v>83</v>
      </c>
      <c r="K38" s="20"/>
    </row>
    <row r="39" s="5" customFormat="1" customHeight="1" spans="1:11">
      <c r="A39" s="18" t="s">
        <v>12</v>
      </c>
      <c r="B39" s="16" t="s">
        <v>115</v>
      </c>
      <c r="C39" s="15">
        <f>C40+C55+C60+C66+C69</f>
        <v>1418.273817</v>
      </c>
      <c r="D39" s="15">
        <f>D40+D55+D60+D66+D69</f>
        <v>0</v>
      </c>
      <c r="E39" s="15">
        <f>E40+E55+E60+E66+E69</f>
        <v>0</v>
      </c>
      <c r="F39" s="15">
        <f>F40+F55+F60+F66+F69</f>
        <v>0</v>
      </c>
      <c r="G39" s="29">
        <f t="shared" ref="G39:G71" si="6">C39+D39+E39+F39</f>
        <v>1418.273817</v>
      </c>
      <c r="H39" s="20"/>
      <c r="I39" s="59"/>
      <c r="J39" s="60"/>
      <c r="K39" s="54">
        <f>G39/G343</f>
        <v>0.128424388433293</v>
      </c>
    </row>
    <row r="40" s="5" customFormat="1" customHeight="1" spans="1:11">
      <c r="A40" s="18">
        <v>1</v>
      </c>
      <c r="B40" s="40" t="s">
        <v>31</v>
      </c>
      <c r="C40" s="15">
        <f>SUM(C41:C54)</f>
        <v>603.489075</v>
      </c>
      <c r="D40" s="41"/>
      <c r="E40" s="41"/>
      <c r="F40" s="41"/>
      <c r="G40" s="29">
        <f t="shared" si="6"/>
        <v>603.489075</v>
      </c>
      <c r="H40" s="20"/>
      <c r="I40" s="59"/>
      <c r="J40" s="60"/>
      <c r="K40" s="20"/>
    </row>
    <row r="41" s="5" customFormat="1" customHeight="1" spans="1:11">
      <c r="A41" s="20">
        <v>1.1</v>
      </c>
      <c r="B41" s="21" t="s">
        <v>32</v>
      </c>
      <c r="C41" s="22">
        <f t="shared" ref="C41:C54" si="7">J41*I41/10000</f>
        <v>35.91441</v>
      </c>
      <c r="D41" s="22"/>
      <c r="E41" s="23"/>
      <c r="F41" s="23"/>
      <c r="G41" s="24">
        <f t="shared" si="6"/>
        <v>35.91441</v>
      </c>
      <c r="H41" s="25" t="s">
        <v>33</v>
      </c>
      <c r="I41" s="61" t="s">
        <v>116</v>
      </c>
      <c r="J41" s="61" t="s">
        <v>117</v>
      </c>
      <c r="K41" s="20"/>
    </row>
    <row r="42" s="5" customFormat="1" customHeight="1" spans="1:11">
      <c r="A42" s="20">
        <v>1.2</v>
      </c>
      <c r="B42" s="21" t="s">
        <v>35</v>
      </c>
      <c r="C42" s="22">
        <f t="shared" si="7"/>
        <v>48.95262</v>
      </c>
      <c r="D42" s="22"/>
      <c r="E42" s="23"/>
      <c r="F42" s="23"/>
      <c r="G42" s="24">
        <f t="shared" si="6"/>
        <v>48.95262</v>
      </c>
      <c r="H42" s="25" t="s">
        <v>33</v>
      </c>
      <c r="I42" s="61" t="s">
        <v>118</v>
      </c>
      <c r="J42" s="61" t="s">
        <v>37</v>
      </c>
      <c r="K42" s="20"/>
    </row>
    <row r="43" s="5" customFormat="1" customHeight="1" spans="1:11">
      <c r="A43" s="20">
        <v>1.3</v>
      </c>
      <c r="B43" s="21" t="s">
        <v>38</v>
      </c>
      <c r="C43" s="22">
        <f t="shared" si="7"/>
        <v>7.605495</v>
      </c>
      <c r="D43" s="22"/>
      <c r="E43" s="23"/>
      <c r="F43" s="23"/>
      <c r="G43" s="24">
        <f t="shared" si="6"/>
        <v>7.605495</v>
      </c>
      <c r="H43" s="25" t="s">
        <v>33</v>
      </c>
      <c r="I43" s="61" t="s">
        <v>119</v>
      </c>
      <c r="J43" s="61" t="s">
        <v>40</v>
      </c>
      <c r="K43" s="20"/>
    </row>
    <row r="44" s="5" customFormat="1" customHeight="1" spans="1:11">
      <c r="A44" s="20">
        <v>1.4</v>
      </c>
      <c r="B44" s="21" t="s">
        <v>41</v>
      </c>
      <c r="C44" s="22">
        <f t="shared" si="7"/>
        <v>59.412201</v>
      </c>
      <c r="D44" s="22"/>
      <c r="E44" s="23"/>
      <c r="F44" s="23"/>
      <c r="G44" s="24">
        <f t="shared" si="6"/>
        <v>59.412201</v>
      </c>
      <c r="H44" s="25" t="s">
        <v>42</v>
      </c>
      <c r="I44" s="61" t="s">
        <v>120</v>
      </c>
      <c r="J44" s="61" t="s">
        <v>44</v>
      </c>
      <c r="K44" s="20"/>
    </row>
    <row r="45" s="5" customFormat="1" customHeight="1" spans="1:11">
      <c r="A45" s="20">
        <v>1.5</v>
      </c>
      <c r="B45" s="21" t="s">
        <v>45</v>
      </c>
      <c r="C45" s="22">
        <f t="shared" si="7"/>
        <v>250.45654</v>
      </c>
      <c r="D45" s="22"/>
      <c r="E45" s="23"/>
      <c r="F45" s="23"/>
      <c r="G45" s="24">
        <f t="shared" si="6"/>
        <v>250.45654</v>
      </c>
      <c r="H45" s="25" t="s">
        <v>42</v>
      </c>
      <c r="I45" s="61" t="s">
        <v>121</v>
      </c>
      <c r="J45" s="61" t="s">
        <v>47</v>
      </c>
      <c r="K45" s="20"/>
    </row>
    <row r="46" s="5" customFormat="1" customHeight="1" spans="1:11">
      <c r="A46" s="20">
        <v>1.6</v>
      </c>
      <c r="B46" s="26" t="s">
        <v>48</v>
      </c>
      <c r="C46" s="22">
        <f t="shared" si="7"/>
        <v>61.5995</v>
      </c>
      <c r="D46" s="22"/>
      <c r="E46" s="23"/>
      <c r="F46" s="23"/>
      <c r="G46" s="24">
        <f t="shared" si="6"/>
        <v>61.5995</v>
      </c>
      <c r="H46" s="25" t="s">
        <v>33</v>
      </c>
      <c r="I46" s="61" t="s">
        <v>122</v>
      </c>
      <c r="J46" s="61" t="s">
        <v>50</v>
      </c>
      <c r="K46" s="20"/>
    </row>
    <row r="47" s="5" customFormat="1" customHeight="1" spans="1:11">
      <c r="A47" s="20">
        <v>1.7</v>
      </c>
      <c r="B47" s="26" t="s">
        <v>51</v>
      </c>
      <c r="C47" s="22">
        <f t="shared" si="7"/>
        <v>2.95356</v>
      </c>
      <c r="D47" s="22"/>
      <c r="E47" s="23"/>
      <c r="F47" s="23"/>
      <c r="G47" s="24">
        <f t="shared" si="6"/>
        <v>2.95356</v>
      </c>
      <c r="H47" s="25" t="s">
        <v>33</v>
      </c>
      <c r="I47" s="61" t="s">
        <v>123</v>
      </c>
      <c r="J47" s="25">
        <v>8.15</v>
      </c>
      <c r="K47" s="20"/>
    </row>
    <row r="48" s="5" customFormat="1" customHeight="1" spans="1:11">
      <c r="A48" s="20">
        <v>1.8</v>
      </c>
      <c r="B48" s="21" t="s">
        <v>53</v>
      </c>
      <c r="C48" s="22">
        <f t="shared" si="7"/>
        <v>23.407776</v>
      </c>
      <c r="D48" s="22"/>
      <c r="E48" s="23"/>
      <c r="F48" s="23"/>
      <c r="G48" s="24">
        <f t="shared" si="6"/>
        <v>23.407776</v>
      </c>
      <c r="H48" s="25" t="s">
        <v>42</v>
      </c>
      <c r="I48" s="61" t="s">
        <v>124</v>
      </c>
      <c r="J48" s="61" t="s">
        <v>55</v>
      </c>
      <c r="K48" s="20"/>
    </row>
    <row r="49" s="5" customFormat="1" customHeight="1" spans="1:11">
      <c r="A49" s="20">
        <v>1.9</v>
      </c>
      <c r="B49" s="21" t="s">
        <v>56</v>
      </c>
      <c r="C49" s="22">
        <f t="shared" si="7"/>
        <v>15.489873</v>
      </c>
      <c r="D49" s="22"/>
      <c r="E49" s="23"/>
      <c r="F49" s="23"/>
      <c r="G49" s="24">
        <f t="shared" si="6"/>
        <v>15.489873</v>
      </c>
      <c r="H49" s="25" t="s">
        <v>42</v>
      </c>
      <c r="I49" s="61" t="s">
        <v>57</v>
      </c>
      <c r="J49" s="61" t="s">
        <v>58</v>
      </c>
      <c r="K49" s="20"/>
    </row>
    <row r="50" s="5" customFormat="1" customHeight="1" spans="1:11">
      <c r="A50" s="20" t="s">
        <v>59</v>
      </c>
      <c r="B50" s="21" t="s">
        <v>60</v>
      </c>
      <c r="C50" s="22">
        <f t="shared" si="7"/>
        <v>11.802</v>
      </c>
      <c r="D50" s="22"/>
      <c r="E50" s="23"/>
      <c r="F50" s="23"/>
      <c r="G50" s="24">
        <f t="shared" si="6"/>
        <v>11.802</v>
      </c>
      <c r="H50" s="25" t="s">
        <v>61</v>
      </c>
      <c r="I50" s="61" t="s">
        <v>125</v>
      </c>
      <c r="J50" s="61">
        <f>J17</f>
        <v>10</v>
      </c>
      <c r="K50" s="20"/>
    </row>
    <row r="51" s="5" customFormat="1" customHeight="1" spans="1:11">
      <c r="A51" s="20" t="s">
        <v>63</v>
      </c>
      <c r="B51" s="21" t="s">
        <v>64</v>
      </c>
      <c r="C51" s="22">
        <f t="shared" si="7"/>
        <v>54.9785</v>
      </c>
      <c r="D51" s="22"/>
      <c r="E51" s="23"/>
      <c r="F51" s="23"/>
      <c r="G51" s="24">
        <f t="shared" si="6"/>
        <v>54.9785</v>
      </c>
      <c r="H51" s="25" t="s">
        <v>33</v>
      </c>
      <c r="I51" s="61">
        <v>15500</v>
      </c>
      <c r="J51" s="61" t="s">
        <v>65</v>
      </c>
      <c r="K51" s="20"/>
    </row>
    <row r="52" s="5" customFormat="1" customHeight="1" spans="1:11">
      <c r="A52" s="20" t="s">
        <v>66</v>
      </c>
      <c r="B52" s="21" t="s">
        <v>67</v>
      </c>
      <c r="C52" s="22">
        <f t="shared" si="7"/>
        <v>23.99904</v>
      </c>
      <c r="D52" s="22"/>
      <c r="E52" s="23"/>
      <c r="F52" s="23"/>
      <c r="G52" s="24">
        <f t="shared" si="6"/>
        <v>23.99904</v>
      </c>
      <c r="H52" s="25" t="s">
        <v>42</v>
      </c>
      <c r="I52" s="61" t="s">
        <v>126</v>
      </c>
      <c r="J52" s="61" t="s">
        <v>69</v>
      </c>
      <c r="K52" s="20"/>
    </row>
    <row r="53" s="5" customFormat="1" customHeight="1" spans="1:11">
      <c r="A53" s="20">
        <v>1.13</v>
      </c>
      <c r="B53" s="21" t="s">
        <v>70</v>
      </c>
      <c r="C53" s="22">
        <f t="shared" si="7"/>
        <v>0.67756</v>
      </c>
      <c r="D53" s="19"/>
      <c r="E53" s="19"/>
      <c r="F53" s="19"/>
      <c r="G53" s="24">
        <f t="shared" si="6"/>
        <v>0.67756</v>
      </c>
      <c r="H53" s="25" t="s">
        <v>61</v>
      </c>
      <c r="I53" s="61" t="s">
        <v>127</v>
      </c>
      <c r="J53" s="61" t="s">
        <v>72</v>
      </c>
      <c r="K53" s="20"/>
    </row>
    <row r="54" s="5" customFormat="1" customHeight="1" spans="1:11">
      <c r="A54" s="20">
        <v>1.14</v>
      </c>
      <c r="B54" s="21" t="s">
        <v>73</v>
      </c>
      <c r="C54" s="22">
        <f t="shared" si="7"/>
        <v>6.24</v>
      </c>
      <c r="D54" s="19"/>
      <c r="E54" s="19"/>
      <c r="F54" s="19"/>
      <c r="G54" s="24">
        <f t="shared" si="6"/>
        <v>6.24</v>
      </c>
      <c r="H54" s="25" t="s">
        <v>61</v>
      </c>
      <c r="I54" s="61" t="s">
        <v>127</v>
      </c>
      <c r="J54" s="61">
        <f>J21</f>
        <v>120</v>
      </c>
      <c r="K54" s="20"/>
    </row>
    <row r="55" s="6" customFormat="1" customHeight="1" spans="1:11">
      <c r="A55" s="18">
        <v>2</v>
      </c>
      <c r="B55" s="40" t="s">
        <v>74</v>
      </c>
      <c r="C55" s="15">
        <f>SUM(C56:C59)</f>
        <v>149.574556</v>
      </c>
      <c r="D55" s="43"/>
      <c r="E55" s="43"/>
      <c r="F55" s="43"/>
      <c r="G55" s="24">
        <f t="shared" si="6"/>
        <v>149.574556</v>
      </c>
      <c r="H55" s="18"/>
      <c r="I55" s="61" t="s">
        <v>75</v>
      </c>
      <c r="J55" s="61" t="s">
        <v>75</v>
      </c>
      <c r="K55" s="18"/>
    </row>
    <row r="56" s="5" customFormat="1" customHeight="1" spans="1:11">
      <c r="A56" s="20">
        <v>2.1</v>
      </c>
      <c r="B56" s="31" t="s">
        <v>76</v>
      </c>
      <c r="C56" s="22">
        <f>J56*I56/10000</f>
        <v>4.5</v>
      </c>
      <c r="D56" s="41"/>
      <c r="E56" s="41"/>
      <c r="F56" s="41"/>
      <c r="G56" s="24">
        <f t="shared" si="6"/>
        <v>4.5</v>
      </c>
      <c r="H56" s="20" t="s">
        <v>77</v>
      </c>
      <c r="I56" s="61" t="s">
        <v>128</v>
      </c>
      <c r="J56" s="61">
        <f>J23</f>
        <v>7500</v>
      </c>
      <c r="K56" s="20"/>
    </row>
    <row r="57" s="5" customFormat="1" customHeight="1" spans="1:11">
      <c r="A57" s="20">
        <v>2.2</v>
      </c>
      <c r="B57" s="31" t="s">
        <v>79</v>
      </c>
      <c r="C57" s="22">
        <f>J57*I57/10000</f>
        <v>38.35</v>
      </c>
      <c r="D57" s="41"/>
      <c r="E57" s="41"/>
      <c r="F57" s="41"/>
      <c r="G57" s="24">
        <f t="shared" si="6"/>
        <v>38.35</v>
      </c>
      <c r="H57" s="20" t="s">
        <v>77</v>
      </c>
      <c r="I57" s="61" t="s">
        <v>129</v>
      </c>
      <c r="J57" s="61">
        <f>J24</f>
        <v>6500</v>
      </c>
      <c r="K57" s="20"/>
    </row>
    <row r="58" s="5" customFormat="1" customHeight="1" spans="1:11">
      <c r="A58" s="20">
        <v>2.3</v>
      </c>
      <c r="B58" s="42" t="s">
        <v>81</v>
      </c>
      <c r="C58" s="22">
        <f>J58*I58/10000</f>
        <v>34.158636</v>
      </c>
      <c r="D58" s="41"/>
      <c r="E58" s="41"/>
      <c r="F58" s="41"/>
      <c r="G58" s="24">
        <f t="shared" si="6"/>
        <v>34.158636</v>
      </c>
      <c r="H58" s="20" t="s">
        <v>77</v>
      </c>
      <c r="I58" s="61" t="s">
        <v>130</v>
      </c>
      <c r="J58" s="61" t="s">
        <v>83</v>
      </c>
      <c r="K58" s="20"/>
    </row>
    <row r="59" s="5" customFormat="1" customHeight="1" spans="1:11">
      <c r="A59" s="20">
        <v>2.4</v>
      </c>
      <c r="B59" s="42" t="s">
        <v>84</v>
      </c>
      <c r="C59" s="22">
        <f t="shared" ref="C59:C65" si="8">J59*I59/10000</f>
        <v>72.56592</v>
      </c>
      <c r="D59" s="41"/>
      <c r="E59" s="41"/>
      <c r="F59" s="41"/>
      <c r="G59" s="24">
        <f t="shared" si="6"/>
        <v>72.56592</v>
      </c>
      <c r="H59" s="32" t="s">
        <v>33</v>
      </c>
      <c r="I59" s="61" t="s">
        <v>131</v>
      </c>
      <c r="J59" s="61" t="s">
        <v>86</v>
      </c>
      <c r="K59" s="20"/>
    </row>
    <row r="60" s="6" customFormat="1" customHeight="1" spans="1:11">
      <c r="A60" s="18">
        <v>3</v>
      </c>
      <c r="B60" s="40" t="s">
        <v>87</v>
      </c>
      <c r="C60" s="15">
        <f>SUM(C61:C65)</f>
        <v>206.689648</v>
      </c>
      <c r="D60" s="43"/>
      <c r="E60" s="43"/>
      <c r="F60" s="43"/>
      <c r="G60" s="24">
        <f t="shared" si="6"/>
        <v>206.689648</v>
      </c>
      <c r="H60" s="18"/>
      <c r="I60" s="61" t="s">
        <v>75</v>
      </c>
      <c r="J60" s="61" t="s">
        <v>75</v>
      </c>
      <c r="K60" s="18"/>
    </row>
    <row r="61" s="5" customFormat="1" customHeight="1" spans="1:11">
      <c r="A61" s="20">
        <v>3.1</v>
      </c>
      <c r="B61" s="31" t="s">
        <v>88</v>
      </c>
      <c r="C61" s="22">
        <f t="shared" si="8"/>
        <v>27.719566</v>
      </c>
      <c r="D61" s="41"/>
      <c r="E61" s="41"/>
      <c r="F61" s="41"/>
      <c r="G61" s="24">
        <f t="shared" si="6"/>
        <v>27.719566</v>
      </c>
      <c r="H61" s="20" t="s">
        <v>61</v>
      </c>
      <c r="I61" s="61" t="s">
        <v>132</v>
      </c>
      <c r="J61" s="61" t="s">
        <v>90</v>
      </c>
      <c r="K61" s="20"/>
    </row>
    <row r="62" s="5" customFormat="1" customHeight="1" spans="1:11">
      <c r="A62" s="20">
        <v>3.2</v>
      </c>
      <c r="B62" s="31" t="s">
        <v>91</v>
      </c>
      <c r="C62" s="22">
        <f t="shared" si="8"/>
        <v>47.943384</v>
      </c>
      <c r="D62" s="41"/>
      <c r="E62" s="41"/>
      <c r="F62" s="41"/>
      <c r="G62" s="24">
        <f t="shared" si="6"/>
        <v>47.943384</v>
      </c>
      <c r="H62" s="20" t="s">
        <v>61</v>
      </c>
      <c r="I62" s="61" t="s">
        <v>133</v>
      </c>
      <c r="J62" s="61" t="s">
        <v>93</v>
      </c>
      <c r="K62" s="20"/>
    </row>
    <row r="63" s="5" customFormat="1" customHeight="1" spans="1:11">
      <c r="A63" s="20">
        <v>3.3</v>
      </c>
      <c r="B63" s="31" t="s">
        <v>94</v>
      </c>
      <c r="C63" s="22">
        <f t="shared" si="8"/>
        <v>61.053384</v>
      </c>
      <c r="D63" s="41"/>
      <c r="E63" s="41"/>
      <c r="F63" s="41"/>
      <c r="G63" s="24">
        <f t="shared" si="6"/>
        <v>61.053384</v>
      </c>
      <c r="H63" s="20" t="s">
        <v>61</v>
      </c>
      <c r="I63" s="61" t="s">
        <v>134</v>
      </c>
      <c r="J63" s="61" t="s">
        <v>96</v>
      </c>
      <c r="K63" s="20"/>
    </row>
    <row r="64" s="5" customFormat="1" customHeight="1" spans="1:11">
      <c r="A64" s="20">
        <v>3.4</v>
      </c>
      <c r="B64" s="31" t="s">
        <v>135</v>
      </c>
      <c r="C64" s="22">
        <f t="shared" si="8"/>
        <v>33.032298</v>
      </c>
      <c r="D64" s="41"/>
      <c r="E64" s="41"/>
      <c r="F64" s="41"/>
      <c r="G64" s="24">
        <f t="shared" si="6"/>
        <v>33.032298</v>
      </c>
      <c r="H64" s="20" t="s">
        <v>61</v>
      </c>
      <c r="I64" s="61" t="s">
        <v>134</v>
      </c>
      <c r="J64" s="61" t="s">
        <v>136</v>
      </c>
      <c r="K64" s="20"/>
    </row>
    <row r="65" s="5" customFormat="1" customHeight="1" spans="1:11">
      <c r="A65" s="20">
        <v>3.5</v>
      </c>
      <c r="B65" s="31" t="s">
        <v>100</v>
      </c>
      <c r="C65" s="22">
        <f t="shared" si="8"/>
        <v>36.941016</v>
      </c>
      <c r="D65" s="41"/>
      <c r="E65" s="41"/>
      <c r="F65" s="41"/>
      <c r="G65" s="24">
        <f t="shared" si="6"/>
        <v>36.941016</v>
      </c>
      <c r="H65" s="20" t="s">
        <v>61</v>
      </c>
      <c r="I65" s="61" t="s">
        <v>137</v>
      </c>
      <c r="J65" s="61" t="s">
        <v>102</v>
      </c>
      <c r="K65" s="20"/>
    </row>
    <row r="66" s="6" customFormat="1" customHeight="1" spans="1:11">
      <c r="A66" s="18">
        <v>4</v>
      </c>
      <c r="B66" s="40" t="s">
        <v>103</v>
      </c>
      <c r="C66" s="15">
        <f>C67+C68</f>
        <v>358.494638</v>
      </c>
      <c r="D66" s="43"/>
      <c r="E66" s="43"/>
      <c r="F66" s="43"/>
      <c r="G66" s="24">
        <f t="shared" si="6"/>
        <v>358.494638</v>
      </c>
      <c r="H66" s="18"/>
      <c r="I66" s="61" t="s">
        <v>75</v>
      </c>
      <c r="J66" s="61" t="s">
        <v>75</v>
      </c>
      <c r="K66" s="18"/>
    </row>
    <row r="67" s="5" customFormat="1" customHeight="1" spans="1:11">
      <c r="A67" s="20">
        <v>4.1</v>
      </c>
      <c r="B67" s="42" t="s">
        <v>104</v>
      </c>
      <c r="C67" s="22">
        <f>J67*I67/10000</f>
        <v>172.984438</v>
      </c>
      <c r="D67" s="41"/>
      <c r="E67" s="41"/>
      <c r="F67" s="41"/>
      <c r="G67" s="24">
        <f t="shared" si="6"/>
        <v>172.984438</v>
      </c>
      <c r="H67" s="20" t="s">
        <v>42</v>
      </c>
      <c r="I67" s="61" t="s">
        <v>138</v>
      </c>
      <c r="J67" s="61" t="s">
        <v>106</v>
      </c>
      <c r="K67" s="20"/>
    </row>
    <row r="68" s="5" customFormat="1" customHeight="1" spans="1:11">
      <c r="A68" s="20">
        <v>4.2</v>
      </c>
      <c r="B68" s="42" t="s">
        <v>107</v>
      </c>
      <c r="C68" s="22">
        <f>J68*I68/10000</f>
        <v>185.5102</v>
      </c>
      <c r="D68" s="41"/>
      <c r="E68" s="41"/>
      <c r="F68" s="41"/>
      <c r="G68" s="24">
        <f t="shared" si="6"/>
        <v>185.5102</v>
      </c>
      <c r="H68" s="20" t="s">
        <v>42</v>
      </c>
      <c r="I68" s="61" t="s">
        <v>139</v>
      </c>
      <c r="J68" s="61">
        <v>62</v>
      </c>
      <c r="K68" s="20"/>
    </row>
    <row r="69" s="6" customFormat="1" customHeight="1" spans="1:11">
      <c r="A69" s="18">
        <v>5</v>
      </c>
      <c r="B69" s="40" t="s">
        <v>109</v>
      </c>
      <c r="C69" s="15">
        <f>C70+C71</f>
        <v>100.0259</v>
      </c>
      <c r="D69" s="43"/>
      <c r="E69" s="43"/>
      <c r="F69" s="43"/>
      <c r="G69" s="24">
        <f t="shared" si="6"/>
        <v>100.0259</v>
      </c>
      <c r="H69" s="18"/>
      <c r="I69" s="61" t="s">
        <v>75</v>
      </c>
      <c r="J69" s="61" t="s">
        <v>75</v>
      </c>
      <c r="K69" s="18"/>
    </row>
    <row r="70" s="5" customFormat="1" customHeight="1" spans="1:11">
      <c r="A70" s="20">
        <v>5.1</v>
      </c>
      <c r="B70" s="42" t="s">
        <v>110</v>
      </c>
      <c r="C70" s="22">
        <f>J70*I70/10000</f>
        <v>38</v>
      </c>
      <c r="D70" s="41"/>
      <c r="E70" s="41"/>
      <c r="F70" s="41"/>
      <c r="G70" s="24">
        <f t="shared" si="6"/>
        <v>38</v>
      </c>
      <c r="H70" s="20" t="s">
        <v>77</v>
      </c>
      <c r="I70" s="61" t="s">
        <v>140</v>
      </c>
      <c r="J70" s="61">
        <f>J37</f>
        <v>3800</v>
      </c>
      <c r="K70" s="20"/>
    </row>
    <row r="71" s="5" customFormat="1" customHeight="1" spans="1:11">
      <c r="A71" s="20">
        <v>5.2</v>
      </c>
      <c r="B71" s="42" t="s">
        <v>112</v>
      </c>
      <c r="C71" s="22">
        <f>J71*I71/10000</f>
        <v>62.0259</v>
      </c>
      <c r="D71" s="41"/>
      <c r="E71" s="41"/>
      <c r="F71" s="41"/>
      <c r="G71" s="24">
        <f t="shared" si="6"/>
        <v>62.0259</v>
      </c>
      <c r="H71" s="20" t="s">
        <v>113</v>
      </c>
      <c r="I71" s="61" t="s">
        <v>141</v>
      </c>
      <c r="J71" s="61">
        <f>J38</f>
        <v>83</v>
      </c>
      <c r="K71" s="20"/>
    </row>
    <row r="72" s="5" customFormat="1" customHeight="1" spans="1:11">
      <c r="A72" s="18" t="s">
        <v>14</v>
      </c>
      <c r="B72" s="16" t="s">
        <v>142</v>
      </c>
      <c r="C72" s="15">
        <f>C73+C85+C92+C99+C102</f>
        <v>1496.71364643</v>
      </c>
      <c r="D72" s="41"/>
      <c r="E72" s="41"/>
      <c r="F72" s="41"/>
      <c r="G72" s="29">
        <f t="shared" ref="G72:G104" si="9">C72+D72+E72+F72</f>
        <v>1496.71364643</v>
      </c>
      <c r="H72" s="20"/>
      <c r="I72" s="61" t="s">
        <v>75</v>
      </c>
      <c r="J72" s="61" t="s">
        <v>75</v>
      </c>
      <c r="K72" s="54">
        <f>G72/G343</f>
        <v>0.135527098081186</v>
      </c>
    </row>
    <row r="73" s="5" customFormat="1" customHeight="1" spans="1:11">
      <c r="A73" s="18">
        <v>1</v>
      </c>
      <c r="B73" s="40" t="s">
        <v>31</v>
      </c>
      <c r="C73" s="15">
        <f>SUM(C74:C84)</f>
        <v>560.22223943</v>
      </c>
      <c r="D73" s="41"/>
      <c r="E73" s="41"/>
      <c r="F73" s="41"/>
      <c r="G73" s="29">
        <f t="shared" si="9"/>
        <v>560.22223943</v>
      </c>
      <c r="H73" s="20"/>
      <c r="I73" s="61" t="s">
        <v>75</v>
      </c>
      <c r="J73" s="61" t="s">
        <v>75</v>
      </c>
      <c r="K73" s="20"/>
    </row>
    <row r="74" s="5" customFormat="1" customHeight="1" spans="1:11">
      <c r="A74" s="20">
        <v>1.1</v>
      </c>
      <c r="B74" s="42" t="s">
        <v>32</v>
      </c>
      <c r="C74" s="22">
        <f>J74*I74/10000</f>
        <v>58.128312</v>
      </c>
      <c r="D74" s="41"/>
      <c r="E74" s="41"/>
      <c r="F74" s="41"/>
      <c r="G74" s="24">
        <f t="shared" si="9"/>
        <v>58.128312</v>
      </c>
      <c r="H74" s="20" t="s">
        <v>33</v>
      </c>
      <c r="I74" s="61" t="s">
        <v>143</v>
      </c>
      <c r="J74" s="61" t="s">
        <v>117</v>
      </c>
      <c r="K74" s="20"/>
    </row>
    <row r="75" s="5" customFormat="1" customHeight="1" spans="1:11">
      <c r="A75" s="20">
        <v>1.2</v>
      </c>
      <c r="B75" s="42" t="s">
        <v>35</v>
      </c>
      <c r="C75" s="22">
        <f t="shared" ref="C75:C87" si="10">J75*I75/10000</f>
        <v>78.85197</v>
      </c>
      <c r="D75" s="41"/>
      <c r="E75" s="41"/>
      <c r="F75" s="41"/>
      <c r="G75" s="24">
        <f t="shared" si="9"/>
        <v>78.85197</v>
      </c>
      <c r="H75" s="20" t="s">
        <v>33</v>
      </c>
      <c r="I75" s="61" t="s">
        <v>144</v>
      </c>
      <c r="J75" s="61" t="s">
        <v>37</v>
      </c>
      <c r="K75" s="20"/>
    </row>
    <row r="76" s="5" customFormat="1" customHeight="1" spans="1:11">
      <c r="A76" s="20">
        <v>1.3</v>
      </c>
      <c r="B76" s="42" t="s">
        <v>38</v>
      </c>
      <c r="C76" s="22">
        <f t="shared" si="10"/>
        <v>12.755583</v>
      </c>
      <c r="D76" s="41"/>
      <c r="E76" s="41"/>
      <c r="F76" s="41"/>
      <c r="G76" s="24">
        <f t="shared" si="9"/>
        <v>12.755583</v>
      </c>
      <c r="H76" s="20" t="s">
        <v>33</v>
      </c>
      <c r="I76" s="61" t="s">
        <v>145</v>
      </c>
      <c r="J76" s="61" t="s">
        <v>40</v>
      </c>
      <c r="K76" s="20"/>
    </row>
    <row r="77" s="5" customFormat="1" customHeight="1" spans="1:11">
      <c r="A77" s="20">
        <v>1.4</v>
      </c>
      <c r="B77" s="42" t="s">
        <v>41</v>
      </c>
      <c r="C77" s="22">
        <f t="shared" si="10"/>
        <v>60.684453</v>
      </c>
      <c r="D77" s="41"/>
      <c r="E77" s="41"/>
      <c r="F77" s="41"/>
      <c r="G77" s="24">
        <f t="shared" si="9"/>
        <v>60.684453</v>
      </c>
      <c r="H77" s="20" t="s">
        <v>42</v>
      </c>
      <c r="I77" s="61" t="s">
        <v>146</v>
      </c>
      <c r="J77" s="61" t="s">
        <v>44</v>
      </c>
      <c r="K77" s="20"/>
    </row>
    <row r="78" s="5" customFormat="1" customHeight="1" spans="1:11">
      <c r="A78" s="20">
        <v>1.5</v>
      </c>
      <c r="B78" s="42" t="s">
        <v>147</v>
      </c>
      <c r="C78" s="22">
        <f t="shared" si="10"/>
        <v>200.38962</v>
      </c>
      <c r="D78" s="41"/>
      <c r="E78" s="41"/>
      <c r="F78" s="41"/>
      <c r="G78" s="24">
        <f t="shared" si="9"/>
        <v>200.38962</v>
      </c>
      <c r="H78" s="20" t="s">
        <v>42</v>
      </c>
      <c r="I78" s="61" t="s">
        <v>148</v>
      </c>
      <c r="J78" s="61" t="s">
        <v>149</v>
      </c>
      <c r="K78" s="20"/>
    </row>
    <row r="79" s="5" customFormat="1" customHeight="1" spans="1:11">
      <c r="A79" s="20">
        <v>1.6</v>
      </c>
      <c r="B79" s="26" t="s">
        <v>48</v>
      </c>
      <c r="C79" s="22">
        <f t="shared" si="10"/>
        <v>62.9255</v>
      </c>
      <c r="D79" s="41"/>
      <c r="E79" s="41"/>
      <c r="F79" s="41"/>
      <c r="G79" s="24">
        <f t="shared" si="9"/>
        <v>62.9255</v>
      </c>
      <c r="H79" s="20" t="s">
        <v>33</v>
      </c>
      <c r="I79" s="61" t="s">
        <v>150</v>
      </c>
      <c r="J79" s="61" t="s">
        <v>50</v>
      </c>
      <c r="K79" s="20"/>
    </row>
    <row r="80" s="5" customFormat="1" customHeight="1" spans="1:11">
      <c r="A80" s="20">
        <v>1.7</v>
      </c>
      <c r="B80" s="26" t="s">
        <v>51</v>
      </c>
      <c r="C80" s="22">
        <f t="shared" si="10"/>
        <v>3.016315</v>
      </c>
      <c r="D80" s="41"/>
      <c r="E80" s="41"/>
      <c r="F80" s="41"/>
      <c r="G80" s="24">
        <f t="shared" si="9"/>
        <v>3.016315</v>
      </c>
      <c r="H80" s="20" t="s">
        <v>33</v>
      </c>
      <c r="I80" s="61" t="s">
        <v>151</v>
      </c>
      <c r="J80" s="25">
        <v>8.15</v>
      </c>
      <c r="K80" s="20"/>
    </row>
    <row r="81" s="5" customFormat="1" customHeight="1" spans="1:11">
      <c r="A81" s="20">
        <v>1.8</v>
      </c>
      <c r="B81" s="42" t="s">
        <v>53</v>
      </c>
      <c r="C81" s="22">
        <f t="shared" si="10"/>
        <v>15.1844</v>
      </c>
      <c r="D81" s="41"/>
      <c r="E81" s="41"/>
      <c r="F81" s="41"/>
      <c r="G81" s="24">
        <f t="shared" si="9"/>
        <v>15.1844</v>
      </c>
      <c r="H81" s="20" t="s">
        <v>42</v>
      </c>
      <c r="I81" s="61" t="s">
        <v>152</v>
      </c>
      <c r="J81" s="61" t="s">
        <v>55</v>
      </c>
      <c r="K81" s="20"/>
    </row>
    <row r="82" s="5" customFormat="1" customHeight="1" spans="1:11">
      <c r="A82" s="20">
        <v>1.9</v>
      </c>
      <c r="B82" s="42" t="s">
        <v>56</v>
      </c>
      <c r="C82" s="22">
        <f t="shared" si="10"/>
        <v>14.839416</v>
      </c>
      <c r="D82" s="41"/>
      <c r="E82" s="41"/>
      <c r="F82" s="41"/>
      <c r="G82" s="24">
        <f t="shared" si="9"/>
        <v>14.839416</v>
      </c>
      <c r="H82" s="20" t="s">
        <v>42</v>
      </c>
      <c r="I82" s="61" t="s">
        <v>153</v>
      </c>
      <c r="J82" s="61" t="s">
        <v>154</v>
      </c>
      <c r="K82" s="20"/>
    </row>
    <row r="83" s="5" customFormat="1" customHeight="1" spans="1:11">
      <c r="A83" s="20" t="s">
        <v>59</v>
      </c>
      <c r="B83" s="42" t="s">
        <v>60</v>
      </c>
      <c r="C83" s="22">
        <f t="shared" si="10"/>
        <v>7.656</v>
      </c>
      <c r="D83" s="41"/>
      <c r="E83" s="41"/>
      <c r="F83" s="41"/>
      <c r="G83" s="24">
        <f t="shared" si="9"/>
        <v>7.656</v>
      </c>
      <c r="H83" s="20" t="s">
        <v>61</v>
      </c>
      <c r="I83" s="61" t="s">
        <v>155</v>
      </c>
      <c r="J83" s="61">
        <f>J50</f>
        <v>10</v>
      </c>
      <c r="K83" s="20"/>
    </row>
    <row r="84" s="5" customFormat="1" customHeight="1" spans="1:11">
      <c r="A84" s="20" t="s">
        <v>63</v>
      </c>
      <c r="B84" s="42" t="s">
        <v>64</v>
      </c>
      <c r="C84" s="22">
        <f t="shared" si="10"/>
        <v>45.79067043</v>
      </c>
      <c r="D84" s="41"/>
      <c r="E84" s="41"/>
      <c r="F84" s="41"/>
      <c r="G84" s="24">
        <f t="shared" si="9"/>
        <v>45.79067043</v>
      </c>
      <c r="H84" s="20" t="s">
        <v>33</v>
      </c>
      <c r="I84" s="61">
        <f>I77*0.2+I78*0.3+I100*0.04+I101*0.05</f>
        <v>12909.69</v>
      </c>
      <c r="J84" s="61" t="s">
        <v>65</v>
      </c>
      <c r="K84" s="20"/>
    </row>
    <row r="85" s="5" customFormat="1" customHeight="1" spans="1:11">
      <c r="A85" s="18">
        <v>2</v>
      </c>
      <c r="B85" s="40" t="s">
        <v>74</v>
      </c>
      <c r="C85" s="15">
        <f>SUM(C86:C91)</f>
        <v>172.750154</v>
      </c>
      <c r="D85" s="41"/>
      <c r="E85" s="41"/>
      <c r="F85" s="41"/>
      <c r="G85" s="15">
        <f t="shared" si="9"/>
        <v>172.750154</v>
      </c>
      <c r="H85" s="20"/>
      <c r="I85" s="61" t="s">
        <v>75</v>
      </c>
      <c r="J85" s="61" t="s">
        <v>75</v>
      </c>
      <c r="K85" s="20"/>
    </row>
    <row r="86" s="5" customFormat="1" customHeight="1" spans="1:11">
      <c r="A86" s="20">
        <v>2.1</v>
      </c>
      <c r="B86" s="31" t="s">
        <v>156</v>
      </c>
      <c r="C86" s="22">
        <f t="shared" ref="C86:C91" si="11">J86*I86/10000</f>
        <v>13.3</v>
      </c>
      <c r="D86" s="41"/>
      <c r="E86" s="41"/>
      <c r="F86" s="41"/>
      <c r="G86" s="24">
        <f t="shared" si="9"/>
        <v>13.3</v>
      </c>
      <c r="H86" s="20" t="s">
        <v>77</v>
      </c>
      <c r="I86" s="61" t="s">
        <v>157</v>
      </c>
      <c r="J86" s="61">
        <v>9500</v>
      </c>
      <c r="K86" s="20"/>
    </row>
    <row r="87" s="5" customFormat="1" customHeight="1" spans="1:11">
      <c r="A87" s="20">
        <v>2.2</v>
      </c>
      <c r="B87" s="31" t="s">
        <v>158</v>
      </c>
      <c r="C87" s="22">
        <f t="shared" si="11"/>
        <v>4.25</v>
      </c>
      <c r="D87" s="41"/>
      <c r="E87" s="41"/>
      <c r="F87" s="41"/>
      <c r="G87" s="24">
        <f t="shared" si="9"/>
        <v>4.25</v>
      </c>
      <c r="H87" s="20" t="s">
        <v>77</v>
      </c>
      <c r="I87" s="61" t="s">
        <v>159</v>
      </c>
      <c r="J87" s="61">
        <v>8500</v>
      </c>
      <c r="K87" s="20"/>
    </row>
    <row r="88" s="5" customFormat="1" customHeight="1" spans="1:11">
      <c r="A88" s="20">
        <v>2.3</v>
      </c>
      <c r="B88" s="31" t="s">
        <v>76</v>
      </c>
      <c r="C88" s="22">
        <f t="shared" si="11"/>
        <v>6</v>
      </c>
      <c r="D88" s="41"/>
      <c r="E88" s="41"/>
      <c r="F88" s="41"/>
      <c r="G88" s="24">
        <f t="shared" si="9"/>
        <v>6</v>
      </c>
      <c r="H88" s="20" t="s">
        <v>77</v>
      </c>
      <c r="I88" s="61" t="s">
        <v>160</v>
      </c>
      <c r="J88" s="61">
        <f>J56</f>
        <v>7500</v>
      </c>
      <c r="K88" s="20"/>
    </row>
    <row r="89" s="5" customFormat="1" customHeight="1" spans="1:11">
      <c r="A89" s="20">
        <v>2.4</v>
      </c>
      <c r="B89" s="31" t="s">
        <v>79</v>
      </c>
      <c r="C89" s="22">
        <f t="shared" si="11"/>
        <v>15.6</v>
      </c>
      <c r="D89" s="41"/>
      <c r="E89" s="41"/>
      <c r="F89" s="41"/>
      <c r="G89" s="24">
        <f t="shared" si="9"/>
        <v>15.6</v>
      </c>
      <c r="H89" s="20" t="s">
        <v>77</v>
      </c>
      <c r="I89" s="61" t="s">
        <v>161</v>
      </c>
      <c r="J89" s="61">
        <f>J57</f>
        <v>6500</v>
      </c>
      <c r="K89" s="20"/>
    </row>
    <row r="90" s="5" customFormat="1" customHeight="1" spans="1:11">
      <c r="A90" s="20">
        <v>2.5</v>
      </c>
      <c r="B90" s="42" t="s">
        <v>81</v>
      </c>
      <c r="C90" s="22">
        <f t="shared" si="11"/>
        <v>13.218476</v>
      </c>
      <c r="D90" s="41"/>
      <c r="E90" s="41"/>
      <c r="F90" s="41"/>
      <c r="G90" s="24">
        <f t="shared" si="9"/>
        <v>13.218476</v>
      </c>
      <c r="H90" s="20" t="s">
        <v>77</v>
      </c>
      <c r="I90" s="61" t="s">
        <v>162</v>
      </c>
      <c r="J90" s="61" t="s">
        <v>83</v>
      </c>
      <c r="K90" s="20"/>
    </row>
    <row r="91" s="5" customFormat="1" customHeight="1" spans="1:11">
      <c r="A91" s="20">
        <v>2.6</v>
      </c>
      <c r="B91" s="42" t="s">
        <v>84</v>
      </c>
      <c r="C91" s="22">
        <f t="shared" si="11"/>
        <v>120.381678</v>
      </c>
      <c r="D91" s="41"/>
      <c r="E91" s="41"/>
      <c r="F91" s="41"/>
      <c r="G91" s="24">
        <f t="shared" si="9"/>
        <v>120.381678</v>
      </c>
      <c r="H91" s="32" t="s">
        <v>33</v>
      </c>
      <c r="I91" s="61" t="s">
        <v>163</v>
      </c>
      <c r="J91" s="61" t="s">
        <v>86</v>
      </c>
      <c r="K91" s="20"/>
    </row>
    <row r="92" s="6" customFormat="1" customHeight="1" spans="1:11">
      <c r="A92" s="18">
        <v>3</v>
      </c>
      <c r="B92" s="40" t="s">
        <v>87</v>
      </c>
      <c r="C92" s="15">
        <f>SUM(C93:C98)</f>
        <v>300.329114</v>
      </c>
      <c r="D92" s="43"/>
      <c r="E92" s="43"/>
      <c r="F92" s="43"/>
      <c r="G92" s="15">
        <f t="shared" si="9"/>
        <v>300.329114</v>
      </c>
      <c r="H92" s="18"/>
      <c r="I92" s="61" t="s">
        <v>75</v>
      </c>
      <c r="J92" s="61" t="s">
        <v>75</v>
      </c>
      <c r="K92" s="18"/>
    </row>
    <row r="93" s="5" customFormat="1" customHeight="1" spans="1:11">
      <c r="A93" s="20">
        <v>3.1</v>
      </c>
      <c r="B93" s="31" t="s">
        <v>164</v>
      </c>
      <c r="C93" s="22">
        <f t="shared" ref="C93:C98" si="12">J93*I93/10000</f>
        <v>134.48379</v>
      </c>
      <c r="D93" s="41"/>
      <c r="E93" s="41"/>
      <c r="F93" s="41"/>
      <c r="G93" s="24">
        <f t="shared" si="9"/>
        <v>134.48379</v>
      </c>
      <c r="H93" s="20" t="s">
        <v>61</v>
      </c>
      <c r="I93" s="61" t="s">
        <v>165</v>
      </c>
      <c r="J93" s="61" t="s">
        <v>166</v>
      </c>
      <c r="K93" s="20"/>
    </row>
    <row r="94" s="5" customFormat="1" customHeight="1" spans="1:11">
      <c r="A94" s="20">
        <v>3.2</v>
      </c>
      <c r="B94" s="31" t="s">
        <v>167</v>
      </c>
      <c r="C94" s="22">
        <f t="shared" si="12"/>
        <v>37.268374</v>
      </c>
      <c r="D94" s="41"/>
      <c r="E94" s="41"/>
      <c r="F94" s="41"/>
      <c r="G94" s="24">
        <f t="shared" si="9"/>
        <v>37.268374</v>
      </c>
      <c r="H94" s="20" t="s">
        <v>61</v>
      </c>
      <c r="I94" s="61" t="s">
        <v>168</v>
      </c>
      <c r="J94" s="61" t="s">
        <v>169</v>
      </c>
      <c r="K94" s="20"/>
    </row>
    <row r="95" s="5" customFormat="1" customHeight="1" spans="1:11">
      <c r="A95" s="20">
        <v>3.3</v>
      </c>
      <c r="B95" s="31" t="s">
        <v>88</v>
      </c>
      <c r="C95" s="22">
        <f t="shared" si="12"/>
        <v>35.555188</v>
      </c>
      <c r="D95" s="41"/>
      <c r="E95" s="41"/>
      <c r="F95" s="41"/>
      <c r="G95" s="24">
        <f t="shared" si="9"/>
        <v>35.555188</v>
      </c>
      <c r="H95" s="20" t="s">
        <v>61</v>
      </c>
      <c r="I95" s="61" t="s">
        <v>170</v>
      </c>
      <c r="J95" s="61" t="s">
        <v>90</v>
      </c>
      <c r="K95" s="20"/>
    </row>
    <row r="96" s="5" customFormat="1" customHeight="1" spans="1:11">
      <c r="A96" s="20">
        <v>3.4</v>
      </c>
      <c r="B96" s="31" t="s">
        <v>91</v>
      </c>
      <c r="C96" s="22">
        <f t="shared" si="12"/>
        <v>68.828016</v>
      </c>
      <c r="D96" s="41"/>
      <c r="E96" s="41"/>
      <c r="F96" s="41"/>
      <c r="G96" s="24">
        <f t="shared" si="9"/>
        <v>68.828016</v>
      </c>
      <c r="H96" s="20" t="s">
        <v>61</v>
      </c>
      <c r="I96" s="61" t="s">
        <v>171</v>
      </c>
      <c r="J96" s="61" t="s">
        <v>93</v>
      </c>
      <c r="K96" s="20"/>
    </row>
    <row r="97" s="5" customFormat="1" customHeight="1" spans="1:11">
      <c r="A97" s="20">
        <v>3.5</v>
      </c>
      <c r="B97" s="31" t="s">
        <v>97</v>
      </c>
      <c r="C97" s="22">
        <f t="shared" si="12"/>
        <v>9.859272</v>
      </c>
      <c r="D97" s="41"/>
      <c r="E97" s="41"/>
      <c r="F97" s="41"/>
      <c r="G97" s="24">
        <f t="shared" si="9"/>
        <v>9.859272</v>
      </c>
      <c r="H97" s="20" t="s">
        <v>61</v>
      </c>
      <c r="I97" s="61" t="s">
        <v>172</v>
      </c>
      <c r="J97" s="61" t="s">
        <v>99</v>
      </c>
      <c r="K97" s="20"/>
    </row>
    <row r="98" s="5" customFormat="1" customHeight="1" spans="1:11">
      <c r="A98" s="20">
        <v>3.6</v>
      </c>
      <c r="B98" s="31" t="s">
        <v>100</v>
      </c>
      <c r="C98" s="22">
        <f t="shared" si="12"/>
        <v>14.334474</v>
      </c>
      <c r="D98" s="41"/>
      <c r="E98" s="41"/>
      <c r="F98" s="41"/>
      <c r="G98" s="24">
        <f t="shared" si="9"/>
        <v>14.334474</v>
      </c>
      <c r="H98" s="20" t="s">
        <v>61</v>
      </c>
      <c r="I98" s="61" t="s">
        <v>173</v>
      </c>
      <c r="J98" s="61" t="s">
        <v>102</v>
      </c>
      <c r="K98" s="20"/>
    </row>
    <row r="99" s="6" customFormat="1" customHeight="1" spans="1:11">
      <c r="A99" s="18">
        <v>4</v>
      </c>
      <c r="B99" s="40" t="s">
        <v>103</v>
      </c>
      <c r="C99" s="15">
        <f>C100+C101</f>
        <v>280.874139</v>
      </c>
      <c r="D99" s="43"/>
      <c r="E99" s="43"/>
      <c r="F99" s="43"/>
      <c r="G99" s="15">
        <f t="shared" si="9"/>
        <v>280.874139</v>
      </c>
      <c r="H99" s="18"/>
      <c r="I99" s="61" t="s">
        <v>75</v>
      </c>
      <c r="J99" s="61" t="s">
        <v>75</v>
      </c>
      <c r="K99" s="18"/>
    </row>
    <row r="100" s="5" customFormat="1" customHeight="1" spans="1:11">
      <c r="A100" s="20">
        <v>4.1</v>
      </c>
      <c r="B100" s="42" t="s">
        <v>104</v>
      </c>
      <c r="C100" s="22">
        <f>J100*I100/10000</f>
        <v>144.826539</v>
      </c>
      <c r="D100" s="41"/>
      <c r="E100" s="41"/>
      <c r="F100" s="41"/>
      <c r="G100" s="24">
        <f t="shared" si="9"/>
        <v>144.826539</v>
      </c>
      <c r="H100" s="20" t="s">
        <v>42</v>
      </c>
      <c r="I100" s="61" t="s">
        <v>174</v>
      </c>
      <c r="J100" s="61" t="s">
        <v>106</v>
      </c>
      <c r="K100" s="20"/>
    </row>
    <row r="101" s="5" customFormat="1" customHeight="1" spans="1:11">
      <c r="A101" s="20">
        <v>4.2</v>
      </c>
      <c r="B101" s="42" t="s">
        <v>175</v>
      </c>
      <c r="C101" s="22">
        <f>J101*I101/10000</f>
        <v>136.0476</v>
      </c>
      <c r="D101" s="41"/>
      <c r="E101" s="41"/>
      <c r="F101" s="41"/>
      <c r="G101" s="24">
        <f t="shared" si="9"/>
        <v>136.0476</v>
      </c>
      <c r="H101" s="20" t="s">
        <v>42</v>
      </c>
      <c r="I101" s="61" t="s">
        <v>176</v>
      </c>
      <c r="J101" s="61">
        <v>52</v>
      </c>
      <c r="K101" s="20"/>
    </row>
    <row r="102" s="5" customFormat="1" customHeight="1" spans="1:11">
      <c r="A102" s="18">
        <v>5</v>
      </c>
      <c r="B102" s="40" t="s">
        <v>109</v>
      </c>
      <c r="C102" s="15">
        <f>C103+C104</f>
        <v>182.538</v>
      </c>
      <c r="D102" s="41"/>
      <c r="E102" s="41"/>
      <c r="F102" s="41"/>
      <c r="G102" s="15">
        <f t="shared" si="9"/>
        <v>182.538</v>
      </c>
      <c r="H102" s="20"/>
      <c r="I102" s="61" t="s">
        <v>75</v>
      </c>
      <c r="J102" s="61" t="s">
        <v>75</v>
      </c>
      <c r="K102" s="20"/>
    </row>
    <row r="103" s="5" customFormat="1" customHeight="1" spans="1:11">
      <c r="A103" s="20">
        <v>5.1</v>
      </c>
      <c r="B103" s="42" t="s">
        <v>110</v>
      </c>
      <c r="C103" s="22">
        <f>J103*I103/10000</f>
        <v>69.16</v>
      </c>
      <c r="D103" s="41"/>
      <c r="E103" s="41"/>
      <c r="F103" s="41"/>
      <c r="G103" s="24">
        <f t="shared" si="9"/>
        <v>69.16</v>
      </c>
      <c r="H103" s="20" t="s">
        <v>77</v>
      </c>
      <c r="I103" s="61" t="s">
        <v>177</v>
      </c>
      <c r="J103" s="61">
        <f>J70</f>
        <v>3800</v>
      </c>
      <c r="K103" s="20"/>
    </row>
    <row r="104" s="5" customFormat="1" customHeight="1" spans="1:11">
      <c r="A104" s="20">
        <v>5.2</v>
      </c>
      <c r="B104" s="42" t="s">
        <v>112</v>
      </c>
      <c r="C104" s="22">
        <f>J104*I104/10000</f>
        <v>113.378</v>
      </c>
      <c r="D104" s="41"/>
      <c r="E104" s="41"/>
      <c r="F104" s="41"/>
      <c r="G104" s="24">
        <f t="shared" si="9"/>
        <v>113.378</v>
      </c>
      <c r="H104" s="20" t="s">
        <v>113</v>
      </c>
      <c r="I104" s="61" t="s">
        <v>178</v>
      </c>
      <c r="J104" s="61">
        <f>J71</f>
        <v>83</v>
      </c>
      <c r="K104" s="20"/>
    </row>
    <row r="105" s="5" customFormat="1" customHeight="1" spans="1:11">
      <c r="A105" s="18" t="s">
        <v>16</v>
      </c>
      <c r="B105" s="16" t="s">
        <v>179</v>
      </c>
      <c r="C105" s="15">
        <f>C106+C118+C122+C126+C129</f>
        <v>550.59366152</v>
      </c>
      <c r="D105" s="15">
        <f>D106+D118+D122+D126+D129</f>
        <v>0</v>
      </c>
      <c r="E105" s="15">
        <f>E106+E118+E122+E126+E129</f>
        <v>0</v>
      </c>
      <c r="F105" s="15">
        <f>F106+F118+F122+F126+F129</f>
        <v>0</v>
      </c>
      <c r="G105" s="15">
        <f t="shared" ref="G105:G134" si="13">C105+D105+E105+F105</f>
        <v>550.59366152</v>
      </c>
      <c r="H105" s="20"/>
      <c r="I105" s="61" t="s">
        <v>75</v>
      </c>
      <c r="J105" s="61" t="s">
        <v>75</v>
      </c>
      <c r="K105" s="54">
        <f>G105/G343</f>
        <v>0.0498561373751663</v>
      </c>
    </row>
    <row r="106" s="5" customFormat="1" customHeight="1" spans="1:11">
      <c r="A106" s="18">
        <v>1</v>
      </c>
      <c r="B106" s="40" t="s">
        <v>31</v>
      </c>
      <c r="C106" s="62">
        <f>SUM(C107:C117)</f>
        <v>229.02402152</v>
      </c>
      <c r="D106" s="41"/>
      <c r="E106" s="41"/>
      <c r="F106" s="41"/>
      <c r="G106" s="29">
        <f t="shared" si="13"/>
        <v>229.02402152</v>
      </c>
      <c r="H106" s="20"/>
      <c r="I106" s="61" t="s">
        <v>75</v>
      </c>
      <c r="J106" s="61" t="s">
        <v>75</v>
      </c>
      <c r="K106" s="20"/>
    </row>
    <row r="107" s="5" customFormat="1" customHeight="1" spans="1:11">
      <c r="A107" s="20">
        <v>1.1</v>
      </c>
      <c r="B107" s="42" t="s">
        <v>32</v>
      </c>
      <c r="C107" s="22">
        <f t="shared" ref="C105:C117" si="14">J107*I107/10000</f>
        <v>14.577056</v>
      </c>
      <c r="D107" s="41"/>
      <c r="E107" s="41"/>
      <c r="F107" s="41"/>
      <c r="G107" s="24">
        <f t="shared" si="13"/>
        <v>14.577056</v>
      </c>
      <c r="H107" s="20" t="s">
        <v>33</v>
      </c>
      <c r="I107" s="61" t="s">
        <v>180</v>
      </c>
      <c r="J107" s="61" t="s">
        <v>117</v>
      </c>
      <c r="K107" s="20"/>
    </row>
    <row r="108" s="5" customFormat="1" customHeight="1" spans="1:11">
      <c r="A108" s="20">
        <v>1.2</v>
      </c>
      <c r="B108" s="42" t="s">
        <v>35</v>
      </c>
      <c r="C108" s="22">
        <f t="shared" si="14"/>
        <v>20.365452</v>
      </c>
      <c r="D108" s="41"/>
      <c r="E108" s="41"/>
      <c r="F108" s="41"/>
      <c r="G108" s="24">
        <f t="shared" si="13"/>
        <v>20.365452</v>
      </c>
      <c r="H108" s="20" t="s">
        <v>33</v>
      </c>
      <c r="I108" s="61" t="s">
        <v>181</v>
      </c>
      <c r="J108" s="61" t="s">
        <v>37</v>
      </c>
      <c r="K108" s="20"/>
    </row>
    <row r="109" s="5" customFormat="1" customHeight="1" spans="1:11">
      <c r="A109" s="20">
        <v>1.3</v>
      </c>
      <c r="B109" s="42" t="s">
        <v>38</v>
      </c>
      <c r="C109" s="22">
        <f t="shared" si="14"/>
        <v>2.502882</v>
      </c>
      <c r="D109" s="41"/>
      <c r="E109" s="41"/>
      <c r="F109" s="41"/>
      <c r="G109" s="24">
        <f t="shared" si="13"/>
        <v>2.502882</v>
      </c>
      <c r="H109" s="20" t="s">
        <v>33</v>
      </c>
      <c r="I109" s="61" t="s">
        <v>182</v>
      </c>
      <c r="J109" s="61" t="s">
        <v>40</v>
      </c>
      <c r="K109" s="20"/>
    </row>
    <row r="110" s="5" customFormat="1" customHeight="1" spans="1:11">
      <c r="A110" s="20">
        <v>1.4</v>
      </c>
      <c r="B110" s="42" t="s">
        <v>41</v>
      </c>
      <c r="C110" s="22">
        <f t="shared" si="14"/>
        <v>24.340017</v>
      </c>
      <c r="D110" s="41"/>
      <c r="E110" s="41"/>
      <c r="F110" s="41"/>
      <c r="G110" s="24">
        <f t="shared" si="13"/>
        <v>24.340017</v>
      </c>
      <c r="H110" s="20" t="s">
        <v>42</v>
      </c>
      <c r="I110" s="61" t="s">
        <v>183</v>
      </c>
      <c r="J110" s="61" t="s">
        <v>44</v>
      </c>
      <c r="K110" s="20"/>
    </row>
    <row r="111" s="5" customFormat="1" customHeight="1" spans="1:11">
      <c r="A111" s="20">
        <v>1.5</v>
      </c>
      <c r="B111" s="42" t="s">
        <v>147</v>
      </c>
      <c r="C111" s="22">
        <f t="shared" si="14"/>
        <v>90.48262</v>
      </c>
      <c r="D111" s="41"/>
      <c r="E111" s="41"/>
      <c r="F111" s="41"/>
      <c r="G111" s="24">
        <f t="shared" si="13"/>
        <v>90.48262</v>
      </c>
      <c r="H111" s="20" t="s">
        <v>42</v>
      </c>
      <c r="I111" s="61" t="s">
        <v>184</v>
      </c>
      <c r="J111" s="61" t="s">
        <v>149</v>
      </c>
      <c r="K111" s="20"/>
    </row>
    <row r="112" s="5" customFormat="1" customHeight="1" spans="1:11">
      <c r="A112" s="20">
        <v>1.6</v>
      </c>
      <c r="B112" s="26" t="s">
        <v>48</v>
      </c>
      <c r="C112" s="22">
        <f t="shared" si="14"/>
        <v>25.2365</v>
      </c>
      <c r="D112" s="41"/>
      <c r="E112" s="41"/>
      <c r="F112" s="41"/>
      <c r="G112" s="24">
        <f t="shared" si="13"/>
        <v>25.2365</v>
      </c>
      <c r="H112" s="20" t="s">
        <v>33</v>
      </c>
      <c r="I112" s="61" t="s">
        <v>185</v>
      </c>
      <c r="J112" s="61" t="s">
        <v>50</v>
      </c>
      <c r="K112" s="20"/>
    </row>
    <row r="113" s="5" customFormat="1" customHeight="1" spans="1:11">
      <c r="A113" s="20">
        <v>1.7</v>
      </c>
      <c r="B113" s="26" t="s">
        <v>51</v>
      </c>
      <c r="C113" s="22">
        <f t="shared" si="14"/>
        <v>1.210275</v>
      </c>
      <c r="D113" s="41"/>
      <c r="E113" s="41"/>
      <c r="F113" s="41"/>
      <c r="G113" s="24">
        <f t="shared" si="13"/>
        <v>1.210275</v>
      </c>
      <c r="H113" s="20" t="s">
        <v>33</v>
      </c>
      <c r="I113" s="61" t="s">
        <v>186</v>
      </c>
      <c r="J113" s="25">
        <v>8.15</v>
      </c>
      <c r="K113" s="20"/>
    </row>
    <row r="114" s="5" customFormat="1" customHeight="1" spans="1:11">
      <c r="A114" s="20">
        <v>1.8</v>
      </c>
      <c r="B114" s="42" t="s">
        <v>53</v>
      </c>
      <c r="C114" s="22">
        <f t="shared" si="14"/>
        <v>10.559584</v>
      </c>
      <c r="D114" s="41"/>
      <c r="E114" s="41"/>
      <c r="F114" s="41"/>
      <c r="G114" s="24">
        <f t="shared" si="13"/>
        <v>10.559584</v>
      </c>
      <c r="H114" s="20" t="s">
        <v>42</v>
      </c>
      <c r="I114" s="61" t="s">
        <v>187</v>
      </c>
      <c r="J114" s="61" t="s">
        <v>55</v>
      </c>
      <c r="K114" s="20"/>
    </row>
    <row r="115" s="5" customFormat="1" customHeight="1" spans="1:11">
      <c r="A115" s="20">
        <v>1.9</v>
      </c>
      <c r="B115" s="42" t="s">
        <v>56</v>
      </c>
      <c r="C115" s="22">
        <f t="shared" si="14"/>
        <v>11.454696</v>
      </c>
      <c r="D115" s="41"/>
      <c r="E115" s="41"/>
      <c r="F115" s="41"/>
      <c r="G115" s="24">
        <f t="shared" si="13"/>
        <v>11.454696</v>
      </c>
      <c r="H115" s="20" t="s">
        <v>42</v>
      </c>
      <c r="I115" s="61" t="s">
        <v>188</v>
      </c>
      <c r="J115" s="61" t="s">
        <v>58</v>
      </c>
      <c r="K115" s="20"/>
    </row>
    <row r="116" s="5" customFormat="1" customHeight="1" spans="1:11">
      <c r="A116" s="20" t="s">
        <v>59</v>
      </c>
      <c r="B116" s="42" t="s">
        <v>60</v>
      </c>
      <c r="C116" s="22">
        <f t="shared" si="14"/>
        <v>5.324</v>
      </c>
      <c r="D116" s="41"/>
      <c r="E116" s="41"/>
      <c r="F116" s="41"/>
      <c r="G116" s="24">
        <f t="shared" si="13"/>
        <v>5.324</v>
      </c>
      <c r="H116" s="20" t="s">
        <v>61</v>
      </c>
      <c r="I116" s="61" t="s">
        <v>189</v>
      </c>
      <c r="J116" s="61">
        <f>J83</f>
        <v>10</v>
      </c>
      <c r="K116" s="20"/>
    </row>
    <row r="117" s="5" customFormat="1" customHeight="1" spans="1:11">
      <c r="A117" s="20">
        <v>1.11</v>
      </c>
      <c r="B117" s="42" t="s">
        <v>64</v>
      </c>
      <c r="C117" s="22">
        <f t="shared" si="14"/>
        <v>22.97093952</v>
      </c>
      <c r="D117" s="41"/>
      <c r="E117" s="41"/>
      <c r="F117" s="41"/>
      <c r="G117" s="24">
        <f t="shared" si="13"/>
        <v>22.97093952</v>
      </c>
      <c r="H117" s="20" t="s">
        <v>33</v>
      </c>
      <c r="I117" s="61">
        <f>I110*0.2+I111*0.3+I127*0.04+I128*0.05</f>
        <v>6476.16</v>
      </c>
      <c r="J117" s="61" t="s">
        <v>65</v>
      </c>
      <c r="K117" s="20"/>
    </row>
    <row r="118" s="5" customFormat="1" customHeight="1" spans="1:11">
      <c r="A118" s="18">
        <v>2</v>
      </c>
      <c r="B118" s="40" t="s">
        <v>74</v>
      </c>
      <c r="C118" s="62">
        <f>SUM(C119:C121)</f>
        <v>50.672642</v>
      </c>
      <c r="D118" s="41"/>
      <c r="E118" s="41"/>
      <c r="F118" s="41"/>
      <c r="G118" s="62">
        <f t="shared" si="13"/>
        <v>50.672642</v>
      </c>
      <c r="H118" s="20"/>
      <c r="I118" s="61" t="s">
        <v>75</v>
      </c>
      <c r="J118" s="61" t="s">
        <v>75</v>
      </c>
      <c r="K118" s="20"/>
    </row>
    <row r="119" s="5" customFormat="1" customHeight="1" spans="1:11">
      <c r="A119" s="20">
        <v>2.1</v>
      </c>
      <c r="B119" s="31" t="s">
        <v>79</v>
      </c>
      <c r="C119" s="22">
        <f>J119*I119/10000</f>
        <v>18.85</v>
      </c>
      <c r="D119" s="41"/>
      <c r="E119" s="41"/>
      <c r="F119" s="41"/>
      <c r="G119" s="24">
        <f t="shared" si="13"/>
        <v>18.85</v>
      </c>
      <c r="H119" s="20" t="s">
        <v>77</v>
      </c>
      <c r="I119" s="61" t="s">
        <v>80</v>
      </c>
      <c r="J119" s="61">
        <f>J89</f>
        <v>6500</v>
      </c>
      <c r="K119" s="20"/>
    </row>
    <row r="120" s="5" customFormat="1" customHeight="1" spans="1:11">
      <c r="A120" s="20">
        <v>2.2</v>
      </c>
      <c r="B120" s="42" t="s">
        <v>81</v>
      </c>
      <c r="C120" s="22">
        <f>J120*I120/10000</f>
        <v>7.590808</v>
      </c>
      <c r="D120" s="41"/>
      <c r="E120" s="41"/>
      <c r="F120" s="41"/>
      <c r="G120" s="24">
        <f t="shared" si="13"/>
        <v>7.590808</v>
      </c>
      <c r="H120" s="20" t="s">
        <v>77</v>
      </c>
      <c r="I120" s="61" t="s">
        <v>190</v>
      </c>
      <c r="J120" s="61" t="s">
        <v>83</v>
      </c>
      <c r="K120" s="20"/>
    </row>
    <row r="121" s="5" customFormat="1" customHeight="1" spans="1:11">
      <c r="A121" s="20">
        <v>2.3</v>
      </c>
      <c r="B121" s="42" t="s">
        <v>84</v>
      </c>
      <c r="C121" s="22">
        <f>J121*I121/10000</f>
        <v>24.231834</v>
      </c>
      <c r="D121" s="41"/>
      <c r="E121" s="41"/>
      <c r="F121" s="41"/>
      <c r="G121" s="24">
        <f t="shared" si="13"/>
        <v>24.231834</v>
      </c>
      <c r="H121" s="32" t="s">
        <v>33</v>
      </c>
      <c r="I121" s="61" t="s">
        <v>191</v>
      </c>
      <c r="J121" s="61" t="s">
        <v>86</v>
      </c>
      <c r="K121" s="20"/>
    </row>
    <row r="122" s="5" customFormat="1" customHeight="1" spans="1:11">
      <c r="A122" s="18">
        <v>3</v>
      </c>
      <c r="B122" s="40" t="s">
        <v>87</v>
      </c>
      <c r="C122" s="15">
        <f>SUM(C123:C125)</f>
        <v>75.613366</v>
      </c>
      <c r="D122" s="41"/>
      <c r="E122" s="41"/>
      <c r="F122" s="41"/>
      <c r="G122" s="29">
        <f t="shared" si="13"/>
        <v>75.613366</v>
      </c>
      <c r="H122" s="20"/>
      <c r="I122" s="61" t="s">
        <v>75</v>
      </c>
      <c r="J122" s="61" t="s">
        <v>75</v>
      </c>
      <c r="K122" s="20"/>
    </row>
    <row r="123" s="5" customFormat="1" customHeight="1" spans="1:11">
      <c r="A123" s="20">
        <v>3.1</v>
      </c>
      <c r="B123" s="31" t="s">
        <v>94</v>
      </c>
      <c r="C123" s="22">
        <f>J123*I123/10000</f>
        <v>48.338248</v>
      </c>
      <c r="D123" s="41"/>
      <c r="E123" s="41"/>
      <c r="F123" s="41"/>
      <c r="G123" s="24">
        <f t="shared" si="13"/>
        <v>48.338248</v>
      </c>
      <c r="H123" s="20" t="s">
        <v>61</v>
      </c>
      <c r="I123" s="61" t="s">
        <v>192</v>
      </c>
      <c r="J123" s="61" t="s">
        <v>96</v>
      </c>
      <c r="K123" s="20"/>
    </row>
    <row r="124" s="5" customFormat="1" customHeight="1" spans="1:11">
      <c r="A124" s="20">
        <v>3.2</v>
      </c>
      <c r="B124" s="31" t="s">
        <v>97</v>
      </c>
      <c r="C124" s="22">
        <f>J124*I124/10000</f>
        <v>9.65448</v>
      </c>
      <c r="D124" s="41"/>
      <c r="E124" s="41"/>
      <c r="F124" s="41"/>
      <c r="G124" s="24">
        <f t="shared" si="13"/>
        <v>9.65448</v>
      </c>
      <c r="H124" s="20" t="s">
        <v>61</v>
      </c>
      <c r="I124" s="61" t="s">
        <v>193</v>
      </c>
      <c r="J124" s="61" t="s">
        <v>99</v>
      </c>
      <c r="K124" s="20"/>
    </row>
    <row r="125" s="5" customFormat="1" customHeight="1" spans="1:11">
      <c r="A125" s="20">
        <v>3.3</v>
      </c>
      <c r="B125" s="31" t="s">
        <v>100</v>
      </c>
      <c r="C125" s="22">
        <f>J125*I125/10000</f>
        <v>17.620638</v>
      </c>
      <c r="D125" s="41"/>
      <c r="E125" s="41"/>
      <c r="F125" s="41"/>
      <c r="G125" s="24">
        <f t="shared" si="13"/>
        <v>17.620638</v>
      </c>
      <c r="H125" s="20" t="s">
        <v>61</v>
      </c>
      <c r="I125" s="61" t="s">
        <v>194</v>
      </c>
      <c r="J125" s="61" t="s">
        <v>102</v>
      </c>
      <c r="K125" s="20"/>
    </row>
    <row r="126" s="5" customFormat="1" customHeight="1" spans="1:11">
      <c r="A126" s="18">
        <v>4</v>
      </c>
      <c r="B126" s="40" t="s">
        <v>103</v>
      </c>
      <c r="C126" s="15">
        <f>C127+C128</f>
        <v>148.166132</v>
      </c>
      <c r="D126" s="41"/>
      <c r="E126" s="41"/>
      <c r="F126" s="41"/>
      <c r="G126" s="15">
        <f t="shared" si="13"/>
        <v>148.166132</v>
      </c>
      <c r="H126" s="20"/>
      <c r="I126" s="61" t="s">
        <v>75</v>
      </c>
      <c r="J126" s="61" t="s">
        <v>75</v>
      </c>
      <c r="K126" s="20"/>
    </row>
    <row r="127" s="5" customFormat="1" customHeight="1" spans="1:11">
      <c r="A127" s="20">
        <v>4.1</v>
      </c>
      <c r="B127" s="42" t="s">
        <v>104</v>
      </c>
      <c r="C127" s="22">
        <f t="shared" ref="C127:C131" si="15">J127*I127/10000</f>
        <v>74.057536</v>
      </c>
      <c r="D127" s="41"/>
      <c r="E127" s="41"/>
      <c r="F127" s="41"/>
      <c r="G127" s="24">
        <f t="shared" ref="G127:G159" si="16">C127+D127+E127+F127</f>
        <v>74.057536</v>
      </c>
      <c r="H127" s="20" t="s">
        <v>42</v>
      </c>
      <c r="I127" s="61" t="s">
        <v>195</v>
      </c>
      <c r="J127" s="61" t="s">
        <v>196</v>
      </c>
      <c r="K127" s="20"/>
    </row>
    <row r="128" s="5" customFormat="1" customHeight="1" spans="1:11">
      <c r="A128" s="20">
        <v>4.2</v>
      </c>
      <c r="B128" s="42" t="s">
        <v>175</v>
      </c>
      <c r="C128" s="22">
        <f t="shared" si="15"/>
        <v>74.108596</v>
      </c>
      <c r="D128" s="41"/>
      <c r="E128" s="41"/>
      <c r="F128" s="41"/>
      <c r="G128" s="24">
        <f t="shared" si="16"/>
        <v>74.108596</v>
      </c>
      <c r="H128" s="20" t="s">
        <v>42</v>
      </c>
      <c r="I128" s="61" t="s">
        <v>197</v>
      </c>
      <c r="J128" s="61" t="s">
        <v>198</v>
      </c>
      <c r="K128" s="20"/>
    </row>
    <row r="129" s="5" customFormat="1" customHeight="1" spans="1:11">
      <c r="A129" s="18">
        <v>5</v>
      </c>
      <c r="B129" s="40" t="s">
        <v>109</v>
      </c>
      <c r="C129" s="15">
        <f>SUM(C130:C131)</f>
        <v>47.1175</v>
      </c>
      <c r="D129" s="15"/>
      <c r="E129" s="15"/>
      <c r="F129" s="15"/>
      <c r="G129" s="29">
        <f t="shared" si="16"/>
        <v>47.1175</v>
      </c>
      <c r="H129" s="20"/>
      <c r="I129" s="61" t="s">
        <v>75</v>
      </c>
      <c r="J129" s="61" t="s">
        <v>75</v>
      </c>
      <c r="K129" s="20"/>
    </row>
    <row r="130" s="5" customFormat="1" customHeight="1" spans="1:11">
      <c r="A130" s="20">
        <v>5.1</v>
      </c>
      <c r="B130" s="42" t="s">
        <v>110</v>
      </c>
      <c r="C130" s="22">
        <f t="shared" si="15"/>
        <v>17.86</v>
      </c>
      <c r="D130" s="41"/>
      <c r="E130" s="41"/>
      <c r="F130" s="41"/>
      <c r="G130" s="24">
        <f t="shared" si="16"/>
        <v>17.86</v>
      </c>
      <c r="H130" s="20" t="s">
        <v>199</v>
      </c>
      <c r="I130" s="61" t="s">
        <v>200</v>
      </c>
      <c r="J130" s="61">
        <f>J103</f>
        <v>3800</v>
      </c>
      <c r="K130" s="20"/>
    </row>
    <row r="131" s="5" customFormat="1" customHeight="1" spans="1:11">
      <c r="A131" s="20">
        <v>5.2</v>
      </c>
      <c r="B131" s="41" t="s">
        <v>112</v>
      </c>
      <c r="C131" s="22">
        <f t="shared" si="15"/>
        <v>29.2575</v>
      </c>
      <c r="D131" s="41"/>
      <c r="E131" s="41"/>
      <c r="F131" s="41"/>
      <c r="G131" s="24">
        <f t="shared" si="16"/>
        <v>29.2575</v>
      </c>
      <c r="H131" s="20" t="s">
        <v>113</v>
      </c>
      <c r="I131" s="61" t="s">
        <v>201</v>
      </c>
      <c r="J131" s="61">
        <f>J104</f>
        <v>83</v>
      </c>
      <c r="K131" s="20"/>
    </row>
    <row r="132" s="5" customFormat="1" customHeight="1" spans="1:11">
      <c r="A132" s="18" t="s">
        <v>202</v>
      </c>
      <c r="B132" s="16" t="s">
        <v>203</v>
      </c>
      <c r="C132" s="15">
        <f>C133+C145+C149+C154+C157</f>
        <v>405.50419357</v>
      </c>
      <c r="D132" s="41"/>
      <c r="E132" s="41"/>
      <c r="F132" s="41"/>
      <c r="G132" s="15">
        <f t="shared" si="16"/>
        <v>405.50419357</v>
      </c>
      <c r="H132" s="20"/>
      <c r="I132" s="61" t="s">
        <v>75</v>
      </c>
      <c r="J132" s="61" t="s">
        <v>75</v>
      </c>
      <c r="K132" s="54">
        <f>G132/G343</f>
        <v>0.0367183173250126</v>
      </c>
    </row>
    <row r="133" s="5" customFormat="1" customHeight="1" spans="1:11">
      <c r="A133" s="18">
        <v>1</v>
      </c>
      <c r="B133" s="40" t="s">
        <v>31</v>
      </c>
      <c r="C133" s="62">
        <f>SUM(C134:C144)</f>
        <v>166.83948757</v>
      </c>
      <c r="D133" s="41"/>
      <c r="E133" s="41"/>
      <c r="F133" s="41"/>
      <c r="G133" s="24">
        <f t="shared" si="16"/>
        <v>166.83948757</v>
      </c>
      <c r="H133" s="20"/>
      <c r="I133" s="61" t="s">
        <v>75</v>
      </c>
      <c r="J133" s="61" t="s">
        <v>75</v>
      </c>
      <c r="K133" s="20"/>
    </row>
    <row r="134" s="5" customFormat="1" customHeight="1" spans="1:11">
      <c r="A134" s="20">
        <v>1.1</v>
      </c>
      <c r="B134" s="42" t="s">
        <v>32</v>
      </c>
      <c r="C134" s="22">
        <f t="shared" ref="C133:C144" si="17">J134*I134/10000</f>
        <v>10.269628</v>
      </c>
      <c r="D134" s="41"/>
      <c r="E134" s="41"/>
      <c r="F134" s="41"/>
      <c r="G134" s="24">
        <f t="shared" si="16"/>
        <v>10.269628</v>
      </c>
      <c r="H134" s="20" t="s">
        <v>33</v>
      </c>
      <c r="I134" s="61" t="s">
        <v>204</v>
      </c>
      <c r="J134" s="61" t="s">
        <v>117</v>
      </c>
      <c r="K134" s="20"/>
    </row>
    <row r="135" s="5" customFormat="1" customHeight="1" spans="1:11">
      <c r="A135" s="20">
        <v>1.2</v>
      </c>
      <c r="B135" s="42" t="s">
        <v>35</v>
      </c>
      <c r="C135" s="22">
        <f t="shared" si="17"/>
        <v>13.87233</v>
      </c>
      <c r="D135" s="41"/>
      <c r="E135" s="41"/>
      <c r="F135" s="41"/>
      <c r="G135" s="24">
        <f t="shared" si="16"/>
        <v>13.87233</v>
      </c>
      <c r="H135" s="20" t="s">
        <v>33</v>
      </c>
      <c r="I135" s="61" t="s">
        <v>205</v>
      </c>
      <c r="J135" s="61" t="s">
        <v>37</v>
      </c>
      <c r="K135" s="20"/>
    </row>
    <row r="136" s="5" customFormat="1" customHeight="1" spans="1:11">
      <c r="A136" s="20">
        <v>1.3</v>
      </c>
      <c r="B136" s="42" t="s">
        <v>38</v>
      </c>
      <c r="C136" s="22">
        <f t="shared" si="17"/>
        <v>2.322477</v>
      </c>
      <c r="D136" s="41"/>
      <c r="E136" s="41"/>
      <c r="F136" s="41"/>
      <c r="G136" s="24">
        <f t="shared" si="16"/>
        <v>2.322477</v>
      </c>
      <c r="H136" s="20" t="s">
        <v>33</v>
      </c>
      <c r="I136" s="61" t="s">
        <v>206</v>
      </c>
      <c r="J136" s="61" t="s">
        <v>40</v>
      </c>
      <c r="K136" s="20"/>
    </row>
    <row r="137" s="5" customFormat="1" customHeight="1" spans="1:11">
      <c r="A137" s="20">
        <v>1.4</v>
      </c>
      <c r="B137" s="42" t="s">
        <v>41</v>
      </c>
      <c r="C137" s="22">
        <f t="shared" si="17"/>
        <v>18.82146</v>
      </c>
      <c r="D137" s="41"/>
      <c r="E137" s="41"/>
      <c r="F137" s="41"/>
      <c r="G137" s="24">
        <f t="shared" si="16"/>
        <v>18.82146</v>
      </c>
      <c r="H137" s="20" t="s">
        <v>42</v>
      </c>
      <c r="I137" s="61" t="s">
        <v>207</v>
      </c>
      <c r="J137" s="61" t="s">
        <v>44</v>
      </c>
      <c r="K137" s="20"/>
    </row>
    <row r="138" s="5" customFormat="1" customHeight="1" spans="1:11">
      <c r="A138" s="20">
        <v>1.5</v>
      </c>
      <c r="B138" s="42" t="s">
        <v>147</v>
      </c>
      <c r="C138" s="22">
        <f t="shared" si="17"/>
        <v>65.917284</v>
      </c>
      <c r="D138" s="41"/>
      <c r="E138" s="41"/>
      <c r="F138" s="41"/>
      <c r="G138" s="24">
        <f t="shared" si="16"/>
        <v>65.917284</v>
      </c>
      <c r="H138" s="20" t="s">
        <v>42</v>
      </c>
      <c r="I138" s="61" t="s">
        <v>208</v>
      </c>
      <c r="J138" s="61" t="s">
        <v>149</v>
      </c>
      <c r="K138" s="20"/>
    </row>
    <row r="139" s="5" customFormat="1" customHeight="1" spans="1:11">
      <c r="A139" s="20">
        <v>1.6</v>
      </c>
      <c r="B139" s="26" t="s">
        <v>48</v>
      </c>
      <c r="C139" s="22">
        <f t="shared" si="17"/>
        <v>19.516</v>
      </c>
      <c r="D139" s="41"/>
      <c r="E139" s="41"/>
      <c r="F139" s="41"/>
      <c r="G139" s="24">
        <f t="shared" si="16"/>
        <v>19.516</v>
      </c>
      <c r="H139" s="20" t="s">
        <v>33</v>
      </c>
      <c r="I139" s="61" t="s">
        <v>209</v>
      </c>
      <c r="J139" s="61" t="s">
        <v>50</v>
      </c>
      <c r="K139" s="20"/>
    </row>
    <row r="140" s="5" customFormat="1" customHeight="1" spans="1:11">
      <c r="A140" s="20">
        <v>1.7</v>
      </c>
      <c r="B140" s="26" t="s">
        <v>51</v>
      </c>
      <c r="C140" s="22">
        <f t="shared" si="17"/>
        <v>0.93562</v>
      </c>
      <c r="D140" s="41"/>
      <c r="E140" s="41"/>
      <c r="F140" s="41"/>
      <c r="G140" s="24">
        <f t="shared" si="16"/>
        <v>0.93562</v>
      </c>
      <c r="H140" s="20" t="s">
        <v>33</v>
      </c>
      <c r="I140" s="61" t="s">
        <v>210</v>
      </c>
      <c r="J140" s="25">
        <v>8.15</v>
      </c>
      <c r="K140" s="20"/>
    </row>
    <row r="141" s="5" customFormat="1" customHeight="1" spans="1:11">
      <c r="A141" s="20">
        <v>1.8</v>
      </c>
      <c r="B141" s="42" t="s">
        <v>53</v>
      </c>
      <c r="C141" s="22">
        <f t="shared" si="17"/>
        <v>6.374592</v>
      </c>
      <c r="D141" s="41"/>
      <c r="E141" s="41"/>
      <c r="F141" s="41"/>
      <c r="G141" s="24">
        <f t="shared" si="16"/>
        <v>6.374592</v>
      </c>
      <c r="H141" s="20" t="s">
        <v>42</v>
      </c>
      <c r="I141" s="61" t="s">
        <v>211</v>
      </c>
      <c r="J141" s="61" t="s">
        <v>55</v>
      </c>
      <c r="K141" s="20"/>
    </row>
    <row r="142" s="5" customFormat="1" customHeight="1" spans="1:11">
      <c r="A142" s="20">
        <v>1.9</v>
      </c>
      <c r="B142" s="42" t="s">
        <v>56</v>
      </c>
      <c r="C142" s="22">
        <f t="shared" si="17"/>
        <v>10.562811</v>
      </c>
      <c r="D142" s="41"/>
      <c r="E142" s="41"/>
      <c r="F142" s="41"/>
      <c r="G142" s="24">
        <f t="shared" si="16"/>
        <v>10.562811</v>
      </c>
      <c r="H142" s="20" t="s">
        <v>42</v>
      </c>
      <c r="I142" s="61" t="s">
        <v>212</v>
      </c>
      <c r="J142" s="61" t="s">
        <v>58</v>
      </c>
      <c r="K142" s="20"/>
    </row>
    <row r="143" s="5" customFormat="1" customHeight="1" spans="1:11">
      <c r="A143" s="20" t="s">
        <v>59</v>
      </c>
      <c r="B143" s="42" t="s">
        <v>60</v>
      </c>
      <c r="C143" s="22">
        <f t="shared" si="17"/>
        <v>3.214</v>
      </c>
      <c r="D143" s="41"/>
      <c r="E143" s="41"/>
      <c r="F143" s="41"/>
      <c r="G143" s="24">
        <f t="shared" si="16"/>
        <v>3.214</v>
      </c>
      <c r="H143" s="20" t="s">
        <v>61</v>
      </c>
      <c r="I143" s="61" t="s">
        <v>213</v>
      </c>
      <c r="J143" s="61">
        <f>J116</f>
        <v>10</v>
      </c>
      <c r="K143" s="20"/>
    </row>
    <row r="144" s="5" customFormat="1" customHeight="1" spans="1:11">
      <c r="A144" s="20">
        <v>1.11</v>
      </c>
      <c r="B144" s="42" t="s">
        <v>64</v>
      </c>
      <c r="C144" s="22">
        <f t="shared" si="17"/>
        <v>15.03328557</v>
      </c>
      <c r="D144" s="41"/>
      <c r="E144" s="41"/>
      <c r="F144" s="41"/>
      <c r="G144" s="24">
        <f t="shared" si="16"/>
        <v>15.03328557</v>
      </c>
      <c r="H144" s="20" t="s">
        <v>33</v>
      </c>
      <c r="I144" s="61">
        <f>I137*0.2+I138*0.3+I155*0.04+I156*0.05</f>
        <v>4238.31</v>
      </c>
      <c r="J144" s="61" t="s">
        <v>65</v>
      </c>
      <c r="K144" s="20"/>
    </row>
    <row r="145" s="5" customFormat="1" customHeight="1" spans="1:11">
      <c r="A145" s="18">
        <v>2</v>
      </c>
      <c r="B145" s="40" t="s">
        <v>74</v>
      </c>
      <c r="C145" s="62">
        <f>SUM(C146:C148)</f>
        <v>43.085624</v>
      </c>
      <c r="D145" s="41"/>
      <c r="E145" s="41"/>
      <c r="F145" s="41"/>
      <c r="G145" s="62">
        <f t="shared" si="16"/>
        <v>43.085624</v>
      </c>
      <c r="H145" s="20"/>
      <c r="I145" s="61" t="s">
        <v>75</v>
      </c>
      <c r="J145" s="61" t="s">
        <v>75</v>
      </c>
      <c r="K145" s="20"/>
    </row>
    <row r="146" s="5" customFormat="1" customHeight="1" spans="1:11">
      <c r="A146" s="20">
        <v>2.1</v>
      </c>
      <c r="B146" s="31" t="s">
        <v>79</v>
      </c>
      <c r="C146" s="22">
        <f t="shared" ref="C146:C148" si="18">J146*I146/10000</f>
        <v>14.95</v>
      </c>
      <c r="D146" s="41"/>
      <c r="E146" s="41"/>
      <c r="F146" s="41"/>
      <c r="G146" s="24">
        <f t="shared" si="16"/>
        <v>14.95</v>
      </c>
      <c r="H146" s="20" t="s">
        <v>77</v>
      </c>
      <c r="I146" s="61" t="s">
        <v>214</v>
      </c>
      <c r="J146" s="61">
        <f>J119</f>
        <v>6500</v>
      </c>
      <c r="K146" s="20"/>
    </row>
    <row r="147" s="5" customFormat="1" customHeight="1" spans="1:11">
      <c r="A147" s="20">
        <v>2.2</v>
      </c>
      <c r="B147" s="42" t="s">
        <v>81</v>
      </c>
      <c r="C147" s="22">
        <f t="shared" si="18"/>
        <v>6.020296</v>
      </c>
      <c r="D147" s="41"/>
      <c r="E147" s="41"/>
      <c r="F147" s="41"/>
      <c r="G147" s="24">
        <f t="shared" si="16"/>
        <v>6.020296</v>
      </c>
      <c r="H147" s="20" t="s">
        <v>77</v>
      </c>
      <c r="I147" s="61" t="s">
        <v>215</v>
      </c>
      <c r="J147" s="61" t="s">
        <v>83</v>
      </c>
      <c r="K147" s="20"/>
    </row>
    <row r="148" s="5" customFormat="1" customHeight="1" spans="1:11">
      <c r="A148" s="20">
        <v>2.3</v>
      </c>
      <c r="B148" s="42" t="s">
        <v>84</v>
      </c>
      <c r="C148" s="22">
        <f t="shared" si="18"/>
        <v>22.115328</v>
      </c>
      <c r="D148" s="41"/>
      <c r="E148" s="41"/>
      <c r="F148" s="41"/>
      <c r="G148" s="24">
        <f t="shared" si="16"/>
        <v>22.115328</v>
      </c>
      <c r="H148" s="32" t="s">
        <v>33</v>
      </c>
      <c r="I148" s="61" t="s">
        <v>216</v>
      </c>
      <c r="J148" s="61" t="s">
        <v>86</v>
      </c>
      <c r="K148" s="20"/>
    </row>
    <row r="149" s="5" customFormat="1" customHeight="1" spans="1:11">
      <c r="A149" s="18">
        <v>3</v>
      </c>
      <c r="B149" s="40" t="s">
        <v>87</v>
      </c>
      <c r="C149" s="15">
        <f>SUM(C150:C153)</f>
        <v>60.330516</v>
      </c>
      <c r="D149" s="41"/>
      <c r="E149" s="41"/>
      <c r="F149" s="41"/>
      <c r="G149" s="29">
        <f t="shared" si="16"/>
        <v>60.330516</v>
      </c>
      <c r="H149" s="20"/>
      <c r="I149" s="61" t="s">
        <v>75</v>
      </c>
      <c r="J149" s="61" t="s">
        <v>75</v>
      </c>
      <c r="K149" s="20"/>
    </row>
    <row r="150" s="5" customFormat="1" customHeight="1" spans="1:11">
      <c r="A150" s="20">
        <v>3.1</v>
      </c>
      <c r="B150" s="31" t="s">
        <v>91</v>
      </c>
      <c r="C150" s="22">
        <f t="shared" ref="C150:C153" si="19">J150*I150/10000</f>
        <v>30.977976</v>
      </c>
      <c r="D150" s="41"/>
      <c r="E150" s="41"/>
      <c r="F150" s="41"/>
      <c r="G150" s="24">
        <f t="shared" si="16"/>
        <v>30.977976</v>
      </c>
      <c r="H150" s="20" t="s">
        <v>61</v>
      </c>
      <c r="I150" s="61" t="s">
        <v>217</v>
      </c>
      <c r="J150" s="61" t="s">
        <v>93</v>
      </c>
      <c r="K150" s="20"/>
    </row>
    <row r="151" s="5" customFormat="1" customHeight="1" spans="1:11">
      <c r="A151" s="20">
        <v>3.2</v>
      </c>
      <c r="B151" s="31" t="s">
        <v>94</v>
      </c>
      <c r="C151" s="22">
        <f t="shared" si="19"/>
        <v>18.31256</v>
      </c>
      <c r="D151" s="41"/>
      <c r="E151" s="41"/>
      <c r="F151" s="41"/>
      <c r="G151" s="24">
        <f t="shared" si="16"/>
        <v>18.31256</v>
      </c>
      <c r="H151" s="20" t="s">
        <v>61</v>
      </c>
      <c r="I151" s="61" t="s">
        <v>218</v>
      </c>
      <c r="J151" s="61" t="s">
        <v>96</v>
      </c>
      <c r="K151" s="20"/>
    </row>
    <row r="152" s="5" customFormat="1" customHeight="1" spans="1:11">
      <c r="A152" s="20">
        <v>3.3</v>
      </c>
      <c r="B152" s="31" t="s">
        <v>97</v>
      </c>
      <c r="C152" s="22">
        <f t="shared" si="19"/>
        <v>4.505424</v>
      </c>
      <c r="D152" s="41"/>
      <c r="E152" s="41"/>
      <c r="F152" s="41"/>
      <c r="G152" s="24">
        <f t="shared" si="16"/>
        <v>4.505424</v>
      </c>
      <c r="H152" s="20" t="s">
        <v>61</v>
      </c>
      <c r="I152" s="61" t="s">
        <v>219</v>
      </c>
      <c r="J152" s="61" t="s">
        <v>99</v>
      </c>
      <c r="K152" s="20"/>
    </row>
    <row r="153" s="5" customFormat="1" customHeight="1" spans="1:11">
      <c r="A153" s="20">
        <v>3.4</v>
      </c>
      <c r="B153" s="31" t="s">
        <v>100</v>
      </c>
      <c r="C153" s="22">
        <f t="shared" si="19"/>
        <v>6.534556</v>
      </c>
      <c r="D153" s="41"/>
      <c r="E153" s="41"/>
      <c r="F153" s="41"/>
      <c r="G153" s="24">
        <f t="shared" si="16"/>
        <v>6.534556</v>
      </c>
      <c r="H153" s="20" t="s">
        <v>61</v>
      </c>
      <c r="I153" s="61" t="s">
        <v>220</v>
      </c>
      <c r="J153" s="61" t="s">
        <v>102</v>
      </c>
      <c r="K153" s="20"/>
    </row>
    <row r="154" s="5" customFormat="1" customHeight="1" spans="1:11">
      <c r="A154" s="18">
        <v>4</v>
      </c>
      <c r="B154" s="40" t="s">
        <v>103</v>
      </c>
      <c r="C154" s="15">
        <f>C155+C156</f>
        <v>98.156066</v>
      </c>
      <c r="D154" s="41"/>
      <c r="E154" s="41"/>
      <c r="F154" s="41"/>
      <c r="G154" s="15">
        <f t="shared" si="16"/>
        <v>98.156066</v>
      </c>
      <c r="H154" s="20"/>
      <c r="I154" s="61" t="s">
        <v>75</v>
      </c>
      <c r="J154" s="61" t="s">
        <v>75</v>
      </c>
      <c r="K154" s="20"/>
    </row>
    <row r="155" s="5" customFormat="1" customHeight="1" spans="1:11">
      <c r="A155" s="20">
        <v>4.1</v>
      </c>
      <c r="B155" s="42" t="s">
        <v>104</v>
      </c>
      <c r="C155" s="22">
        <f t="shared" ref="C155:C159" si="20">J155*I155/10000</f>
        <v>43.238866</v>
      </c>
      <c r="D155" s="41"/>
      <c r="E155" s="41"/>
      <c r="F155" s="41"/>
      <c r="G155" s="24">
        <f t="shared" si="16"/>
        <v>43.238866</v>
      </c>
      <c r="H155" s="20" t="s">
        <v>42</v>
      </c>
      <c r="I155" s="61" t="s">
        <v>221</v>
      </c>
      <c r="J155" s="61" t="s">
        <v>106</v>
      </c>
      <c r="K155" s="20"/>
    </row>
    <row r="156" s="5" customFormat="1" customHeight="1" spans="1:11">
      <c r="A156" s="20">
        <v>4.2</v>
      </c>
      <c r="B156" s="42" t="s">
        <v>175</v>
      </c>
      <c r="C156" s="22">
        <f t="shared" si="20"/>
        <v>54.9172</v>
      </c>
      <c r="D156" s="41"/>
      <c r="E156" s="41"/>
      <c r="F156" s="41"/>
      <c r="G156" s="24">
        <f t="shared" si="16"/>
        <v>54.9172</v>
      </c>
      <c r="H156" s="20" t="s">
        <v>42</v>
      </c>
      <c r="I156" s="61" t="s">
        <v>222</v>
      </c>
      <c r="J156" s="61">
        <v>52</v>
      </c>
      <c r="K156" s="20"/>
    </row>
    <row r="157" s="5" customFormat="1" customHeight="1" spans="1:11">
      <c r="A157" s="18">
        <v>5</v>
      </c>
      <c r="B157" s="40" t="s">
        <v>109</v>
      </c>
      <c r="C157" s="15">
        <f>SUM(C158:C159)</f>
        <v>37.0925</v>
      </c>
      <c r="D157" s="15"/>
      <c r="E157" s="15"/>
      <c r="F157" s="15"/>
      <c r="G157" s="29">
        <f t="shared" si="16"/>
        <v>37.0925</v>
      </c>
      <c r="H157" s="20"/>
      <c r="I157" s="61" t="s">
        <v>75</v>
      </c>
      <c r="J157" s="61" t="s">
        <v>75</v>
      </c>
      <c r="K157" s="20"/>
    </row>
    <row r="158" s="5" customFormat="1" customHeight="1" spans="1:11">
      <c r="A158" s="20">
        <v>5.1</v>
      </c>
      <c r="B158" s="42" t="s">
        <v>110</v>
      </c>
      <c r="C158" s="22">
        <f t="shared" si="20"/>
        <v>14.06</v>
      </c>
      <c r="D158" s="41"/>
      <c r="E158" s="41"/>
      <c r="F158" s="41"/>
      <c r="G158" s="24">
        <f t="shared" si="16"/>
        <v>14.06</v>
      </c>
      <c r="H158" s="20" t="s">
        <v>199</v>
      </c>
      <c r="I158" s="61" t="s">
        <v>223</v>
      </c>
      <c r="J158" s="61">
        <f>J130</f>
        <v>3800</v>
      </c>
      <c r="K158" s="20"/>
    </row>
    <row r="159" s="5" customFormat="1" customHeight="1" spans="1:11">
      <c r="A159" s="20">
        <v>5.2</v>
      </c>
      <c r="B159" s="41" t="s">
        <v>112</v>
      </c>
      <c r="C159" s="22">
        <f t="shared" si="20"/>
        <v>23.0325</v>
      </c>
      <c r="D159" s="41"/>
      <c r="E159" s="41"/>
      <c r="F159" s="41"/>
      <c r="G159" s="24">
        <f t="shared" si="16"/>
        <v>23.0325</v>
      </c>
      <c r="H159" s="20" t="s">
        <v>113</v>
      </c>
      <c r="I159" s="61" t="s">
        <v>224</v>
      </c>
      <c r="J159" s="61">
        <f>J131</f>
        <v>83</v>
      </c>
      <c r="K159" s="20"/>
    </row>
    <row r="160" s="5" customFormat="1" customHeight="1" spans="1:11">
      <c r="A160" s="18" t="s">
        <v>225</v>
      </c>
      <c r="B160" s="16" t="s">
        <v>226</v>
      </c>
      <c r="C160" s="15">
        <f>C161+C176+C181+C187+C190</f>
        <v>1123.9359285</v>
      </c>
      <c r="D160" s="15">
        <f>D161+D176+D181+D187+D190</f>
        <v>0</v>
      </c>
      <c r="E160" s="15">
        <f>E161+E176+E181+E187+E190</f>
        <v>0</v>
      </c>
      <c r="F160" s="15">
        <f>F161+F176+F181+F187+F190</f>
        <v>0</v>
      </c>
      <c r="G160" s="29">
        <f t="shared" ref="G160:G186" si="21">C160+D160+E160+F160</f>
        <v>1123.9359285</v>
      </c>
      <c r="H160" s="20"/>
      <c r="I160" s="61" t="s">
        <v>75</v>
      </c>
      <c r="J160" s="61" t="s">
        <v>75</v>
      </c>
      <c r="K160" s="54">
        <f>G160/G343</f>
        <v>0.10177215607148</v>
      </c>
    </row>
    <row r="161" s="5" customFormat="1" customHeight="1" spans="1:11">
      <c r="A161" s="18">
        <v>1</v>
      </c>
      <c r="B161" s="40" t="s">
        <v>31</v>
      </c>
      <c r="C161" s="15">
        <f>SUM(C162:C175)</f>
        <v>477.0115015</v>
      </c>
      <c r="D161" s="41"/>
      <c r="E161" s="41"/>
      <c r="F161" s="41"/>
      <c r="G161" s="29">
        <f t="shared" si="21"/>
        <v>477.0115015</v>
      </c>
      <c r="H161" s="20"/>
      <c r="I161" s="61" t="s">
        <v>75</v>
      </c>
      <c r="J161" s="61" t="s">
        <v>75</v>
      </c>
      <c r="K161" s="20"/>
    </row>
    <row r="162" s="5" customFormat="1" customHeight="1" spans="1:11">
      <c r="A162" s="20">
        <v>1.1</v>
      </c>
      <c r="B162" s="21" t="s">
        <v>32</v>
      </c>
      <c r="C162" s="22">
        <f t="shared" ref="C162:C175" si="22">J162*I162/10000</f>
        <v>29.09449</v>
      </c>
      <c r="D162" s="22"/>
      <c r="E162" s="23"/>
      <c r="F162" s="23"/>
      <c r="G162" s="24">
        <f t="shared" si="21"/>
        <v>29.09449</v>
      </c>
      <c r="H162" s="25" t="s">
        <v>33</v>
      </c>
      <c r="I162" s="61" t="s">
        <v>227</v>
      </c>
      <c r="J162" s="61" t="s">
        <v>117</v>
      </c>
      <c r="K162" s="20"/>
    </row>
    <row r="163" s="5" customFormat="1" customHeight="1" spans="1:11">
      <c r="A163" s="20">
        <v>1.2</v>
      </c>
      <c r="B163" s="21" t="s">
        <v>35</v>
      </c>
      <c r="C163" s="22">
        <f t="shared" si="22"/>
        <v>38.92161</v>
      </c>
      <c r="D163" s="22"/>
      <c r="E163" s="23"/>
      <c r="F163" s="23"/>
      <c r="G163" s="24">
        <f t="shared" si="21"/>
        <v>38.92161</v>
      </c>
      <c r="H163" s="25" t="s">
        <v>33</v>
      </c>
      <c r="I163" s="61" t="s">
        <v>228</v>
      </c>
      <c r="J163" s="61" t="s">
        <v>37</v>
      </c>
      <c r="K163" s="20"/>
    </row>
    <row r="164" s="5" customFormat="1" customHeight="1" spans="1:11">
      <c r="A164" s="20">
        <v>1.3</v>
      </c>
      <c r="B164" s="21" t="s">
        <v>38</v>
      </c>
      <c r="C164" s="22">
        <f t="shared" si="22"/>
        <v>7.0263</v>
      </c>
      <c r="D164" s="22"/>
      <c r="E164" s="23"/>
      <c r="F164" s="23"/>
      <c r="G164" s="24">
        <f t="shared" si="21"/>
        <v>7.0263</v>
      </c>
      <c r="H164" s="25" t="s">
        <v>33</v>
      </c>
      <c r="I164" s="61" t="s">
        <v>229</v>
      </c>
      <c r="J164" s="61" t="s">
        <v>40</v>
      </c>
      <c r="K164" s="20"/>
    </row>
    <row r="165" s="5" customFormat="1" customHeight="1" spans="1:11">
      <c r="A165" s="20">
        <v>1.4</v>
      </c>
      <c r="B165" s="21" t="s">
        <v>41</v>
      </c>
      <c r="C165" s="22">
        <f t="shared" si="22"/>
        <v>49.758825</v>
      </c>
      <c r="D165" s="22"/>
      <c r="E165" s="23"/>
      <c r="F165" s="23"/>
      <c r="G165" s="24">
        <f t="shared" si="21"/>
        <v>49.758825</v>
      </c>
      <c r="H165" s="25" t="s">
        <v>42</v>
      </c>
      <c r="I165" s="61" t="s">
        <v>230</v>
      </c>
      <c r="J165" s="61" t="s">
        <v>44</v>
      </c>
      <c r="K165" s="20"/>
    </row>
    <row r="166" s="5" customFormat="1" customHeight="1" spans="1:11">
      <c r="A166" s="20">
        <v>1.5</v>
      </c>
      <c r="B166" s="21" t="s">
        <v>45</v>
      </c>
      <c r="C166" s="22">
        <f t="shared" si="22"/>
        <v>201.188965</v>
      </c>
      <c r="D166" s="22"/>
      <c r="E166" s="23"/>
      <c r="F166" s="23"/>
      <c r="G166" s="24">
        <f t="shared" si="21"/>
        <v>201.188965</v>
      </c>
      <c r="H166" s="25" t="s">
        <v>42</v>
      </c>
      <c r="I166" s="61" t="s">
        <v>231</v>
      </c>
      <c r="J166" s="61" t="s">
        <v>47</v>
      </c>
      <c r="K166" s="20"/>
    </row>
    <row r="167" s="5" customFormat="1" customHeight="1" spans="1:11">
      <c r="A167" s="20">
        <v>1.6</v>
      </c>
      <c r="B167" s="26" t="s">
        <v>48</v>
      </c>
      <c r="C167" s="22">
        <f t="shared" si="22"/>
        <v>51.595</v>
      </c>
      <c r="D167" s="22"/>
      <c r="E167" s="23"/>
      <c r="F167" s="23"/>
      <c r="G167" s="24">
        <f t="shared" si="21"/>
        <v>51.595</v>
      </c>
      <c r="H167" s="25" t="s">
        <v>33</v>
      </c>
      <c r="I167" s="61" t="s">
        <v>232</v>
      </c>
      <c r="J167" s="61" t="s">
        <v>50</v>
      </c>
      <c r="K167" s="20"/>
    </row>
    <row r="168" s="5" customFormat="1" customHeight="1" spans="1:11">
      <c r="A168" s="20">
        <v>1.7</v>
      </c>
      <c r="B168" s="26" t="s">
        <v>51</v>
      </c>
      <c r="C168" s="22">
        <f t="shared" si="22"/>
        <v>2.473525</v>
      </c>
      <c r="D168" s="22"/>
      <c r="E168" s="23"/>
      <c r="F168" s="23"/>
      <c r="G168" s="24">
        <f t="shared" si="21"/>
        <v>2.473525</v>
      </c>
      <c r="H168" s="25" t="s">
        <v>33</v>
      </c>
      <c r="I168" s="61" t="s">
        <v>233</v>
      </c>
      <c r="J168" s="25">
        <v>8.15</v>
      </c>
      <c r="K168" s="20"/>
    </row>
    <row r="169" s="5" customFormat="1" customHeight="1" spans="1:11">
      <c r="A169" s="20">
        <v>1.8</v>
      </c>
      <c r="B169" s="21" t="s">
        <v>53</v>
      </c>
      <c r="C169" s="22">
        <f t="shared" si="22"/>
        <v>16.342984</v>
      </c>
      <c r="D169" s="22"/>
      <c r="E169" s="23"/>
      <c r="F169" s="23"/>
      <c r="G169" s="24">
        <f t="shared" si="21"/>
        <v>16.342984</v>
      </c>
      <c r="H169" s="25" t="s">
        <v>42</v>
      </c>
      <c r="I169" s="61" t="s">
        <v>234</v>
      </c>
      <c r="J169" s="61" t="s">
        <v>55</v>
      </c>
      <c r="K169" s="20"/>
    </row>
    <row r="170" s="5" customFormat="1" customHeight="1" spans="1:11">
      <c r="A170" s="20">
        <v>1.9</v>
      </c>
      <c r="B170" s="21" t="s">
        <v>56</v>
      </c>
      <c r="C170" s="22">
        <f t="shared" si="22"/>
        <v>15.23436</v>
      </c>
      <c r="D170" s="22"/>
      <c r="E170" s="23"/>
      <c r="F170" s="23"/>
      <c r="G170" s="24">
        <f t="shared" si="21"/>
        <v>15.23436</v>
      </c>
      <c r="H170" s="25" t="s">
        <v>42</v>
      </c>
      <c r="I170" s="61" t="s">
        <v>235</v>
      </c>
      <c r="J170" s="61" t="s">
        <v>58</v>
      </c>
      <c r="K170" s="20"/>
    </row>
    <row r="171" s="5" customFormat="1" customHeight="1" spans="1:11">
      <c r="A171" s="20" t="s">
        <v>59</v>
      </c>
      <c r="B171" s="21" t="s">
        <v>60</v>
      </c>
      <c r="C171" s="22">
        <f t="shared" si="22"/>
        <v>8.24</v>
      </c>
      <c r="D171" s="22"/>
      <c r="E171" s="23"/>
      <c r="F171" s="23"/>
      <c r="G171" s="24">
        <f t="shared" si="21"/>
        <v>8.24</v>
      </c>
      <c r="H171" s="25" t="s">
        <v>61</v>
      </c>
      <c r="I171" s="61" t="s">
        <v>236</v>
      </c>
      <c r="J171" s="61">
        <f>J143</f>
        <v>10</v>
      </c>
      <c r="K171" s="20"/>
    </row>
    <row r="172" s="5" customFormat="1" customHeight="1" spans="1:11">
      <c r="A172" s="20" t="s">
        <v>63</v>
      </c>
      <c r="B172" s="21" t="s">
        <v>64</v>
      </c>
      <c r="C172" s="22">
        <f t="shared" si="22"/>
        <v>44.2931625</v>
      </c>
      <c r="D172" s="22"/>
      <c r="E172" s="23"/>
      <c r="F172" s="23"/>
      <c r="G172" s="24">
        <f t="shared" si="21"/>
        <v>44.2931625</v>
      </c>
      <c r="H172" s="25" t="s">
        <v>33</v>
      </c>
      <c r="I172" s="61">
        <f>I165*0.2+I166*0.36+I188*0.04+I189*0.06</f>
        <v>12487.5</v>
      </c>
      <c r="J172" s="61" t="s">
        <v>65</v>
      </c>
      <c r="K172" s="20"/>
    </row>
    <row r="173" s="5" customFormat="1" customHeight="1" spans="1:11">
      <c r="A173" s="20" t="s">
        <v>66</v>
      </c>
      <c r="B173" s="21" t="s">
        <v>67</v>
      </c>
      <c r="C173" s="22">
        <f t="shared" si="22"/>
        <v>9.968832</v>
      </c>
      <c r="D173" s="22"/>
      <c r="E173" s="23"/>
      <c r="F173" s="23"/>
      <c r="G173" s="24">
        <f t="shared" si="21"/>
        <v>9.968832</v>
      </c>
      <c r="H173" s="25" t="s">
        <v>42</v>
      </c>
      <c r="I173" s="61" t="s">
        <v>237</v>
      </c>
      <c r="J173" s="61" t="s">
        <v>69</v>
      </c>
      <c r="K173" s="20"/>
    </row>
    <row r="174" s="6" customFormat="1" customHeight="1" spans="1:11">
      <c r="A174" s="20">
        <v>1.13</v>
      </c>
      <c r="B174" s="21" t="s">
        <v>70</v>
      </c>
      <c r="C174" s="22">
        <f t="shared" si="22"/>
        <v>0.281448</v>
      </c>
      <c r="D174" s="19"/>
      <c r="E174" s="19"/>
      <c r="F174" s="19"/>
      <c r="G174" s="24">
        <f t="shared" si="21"/>
        <v>0.281448</v>
      </c>
      <c r="H174" s="25" t="s">
        <v>61</v>
      </c>
      <c r="I174" s="61" t="s">
        <v>238</v>
      </c>
      <c r="J174" s="61" t="s">
        <v>72</v>
      </c>
      <c r="K174" s="20"/>
    </row>
    <row r="175" s="5" customFormat="1" customHeight="1" spans="1:11">
      <c r="A175" s="20">
        <v>1.14</v>
      </c>
      <c r="B175" s="21" t="s">
        <v>73</v>
      </c>
      <c r="C175" s="22">
        <f t="shared" si="22"/>
        <v>2.592</v>
      </c>
      <c r="D175" s="19"/>
      <c r="E175" s="19"/>
      <c r="F175" s="19"/>
      <c r="G175" s="24">
        <f t="shared" si="21"/>
        <v>2.592</v>
      </c>
      <c r="H175" s="25" t="s">
        <v>61</v>
      </c>
      <c r="I175" s="61" t="s">
        <v>238</v>
      </c>
      <c r="J175" s="61">
        <f>J54</f>
        <v>120</v>
      </c>
      <c r="K175" s="20"/>
    </row>
    <row r="176" s="5" customFormat="1" customHeight="1" spans="1:11">
      <c r="A176" s="18">
        <v>2</v>
      </c>
      <c r="B176" s="40" t="s">
        <v>74</v>
      </c>
      <c r="C176" s="15">
        <f>SUM(C177:C180)</f>
        <v>116.852074</v>
      </c>
      <c r="D176" s="43"/>
      <c r="E176" s="43"/>
      <c r="F176" s="43"/>
      <c r="G176" s="29">
        <f t="shared" si="21"/>
        <v>116.852074</v>
      </c>
      <c r="H176" s="18"/>
      <c r="I176" s="61" t="s">
        <v>75</v>
      </c>
      <c r="J176" s="61" t="s">
        <v>75</v>
      </c>
      <c r="K176" s="18"/>
    </row>
    <row r="177" s="5" customFormat="1" customHeight="1" spans="1:11">
      <c r="A177" s="20">
        <v>2.1</v>
      </c>
      <c r="B177" s="31" t="s">
        <v>76</v>
      </c>
      <c r="C177" s="22">
        <f t="shared" ref="C177:C180" si="23">J177*I177/10000</f>
        <v>8.25</v>
      </c>
      <c r="D177" s="41"/>
      <c r="E177" s="41"/>
      <c r="F177" s="41"/>
      <c r="G177" s="24">
        <f t="shared" si="21"/>
        <v>8.25</v>
      </c>
      <c r="H177" s="20" t="s">
        <v>77</v>
      </c>
      <c r="I177" s="61" t="s">
        <v>239</v>
      </c>
      <c r="J177" s="61">
        <f>J88</f>
        <v>7500</v>
      </c>
      <c r="K177" s="20"/>
    </row>
    <row r="178" s="5" customFormat="1" customHeight="1" spans="1:11">
      <c r="A178" s="20">
        <v>2.2</v>
      </c>
      <c r="B178" s="31" t="s">
        <v>79</v>
      </c>
      <c r="C178" s="22">
        <f t="shared" si="23"/>
        <v>27.95</v>
      </c>
      <c r="D178" s="41"/>
      <c r="E178" s="41"/>
      <c r="F178" s="41"/>
      <c r="G178" s="24">
        <f t="shared" si="21"/>
        <v>27.95</v>
      </c>
      <c r="H178" s="20" t="s">
        <v>77</v>
      </c>
      <c r="I178" s="61" t="s">
        <v>240</v>
      </c>
      <c r="J178" s="61">
        <f>J146</f>
        <v>6500</v>
      </c>
      <c r="K178" s="20"/>
    </row>
    <row r="179" s="5" customFormat="1" customHeight="1" spans="1:11">
      <c r="A179" s="20">
        <v>2.3</v>
      </c>
      <c r="B179" s="42" t="s">
        <v>81</v>
      </c>
      <c r="C179" s="22">
        <f t="shared" si="23"/>
        <v>14.003732</v>
      </c>
      <c r="D179" s="41"/>
      <c r="E179" s="41"/>
      <c r="F179" s="41"/>
      <c r="G179" s="24">
        <f t="shared" si="21"/>
        <v>14.003732</v>
      </c>
      <c r="H179" s="20" t="s">
        <v>77</v>
      </c>
      <c r="I179" s="61" t="s">
        <v>241</v>
      </c>
      <c r="J179" s="61" t="s">
        <v>83</v>
      </c>
      <c r="K179" s="20"/>
    </row>
    <row r="180" s="6" customFormat="1" customHeight="1" spans="1:11">
      <c r="A180" s="20">
        <v>2.4</v>
      </c>
      <c r="B180" s="42" t="s">
        <v>84</v>
      </c>
      <c r="C180" s="22">
        <f t="shared" si="23"/>
        <v>66.648342</v>
      </c>
      <c r="D180" s="41"/>
      <c r="E180" s="41"/>
      <c r="F180" s="41"/>
      <c r="G180" s="24">
        <f t="shared" si="21"/>
        <v>66.648342</v>
      </c>
      <c r="H180" s="32" t="s">
        <v>33</v>
      </c>
      <c r="I180" s="61" t="s">
        <v>242</v>
      </c>
      <c r="J180" s="61" t="s">
        <v>86</v>
      </c>
      <c r="K180" s="20"/>
    </row>
    <row r="181" s="5" customFormat="1" customHeight="1" spans="1:11">
      <c r="A181" s="18">
        <v>3</v>
      </c>
      <c r="B181" s="40" t="s">
        <v>87</v>
      </c>
      <c r="C181" s="15">
        <f>SUM(C182:C186)</f>
        <v>178.105338</v>
      </c>
      <c r="D181" s="43"/>
      <c r="E181" s="43"/>
      <c r="F181" s="43"/>
      <c r="G181" s="29">
        <f t="shared" si="21"/>
        <v>178.105338</v>
      </c>
      <c r="H181" s="18"/>
      <c r="I181" s="61" t="s">
        <v>75</v>
      </c>
      <c r="J181" s="61" t="s">
        <v>75</v>
      </c>
      <c r="K181" s="18"/>
    </row>
    <row r="182" s="5" customFormat="1" customHeight="1" spans="1:11">
      <c r="A182" s="20">
        <v>3.1</v>
      </c>
      <c r="B182" s="31" t="s">
        <v>88</v>
      </c>
      <c r="C182" s="22">
        <f t="shared" ref="C182:C186" si="24">J182*I182/10000</f>
        <v>50.13113</v>
      </c>
      <c r="D182" s="41"/>
      <c r="E182" s="41"/>
      <c r="F182" s="41"/>
      <c r="G182" s="24">
        <f t="shared" si="21"/>
        <v>50.13113</v>
      </c>
      <c r="H182" s="20" t="s">
        <v>61</v>
      </c>
      <c r="I182" s="61" t="s">
        <v>243</v>
      </c>
      <c r="J182" s="61" t="s">
        <v>90</v>
      </c>
      <c r="K182" s="20"/>
    </row>
    <row r="183" s="5" customFormat="1" customHeight="1" spans="1:11">
      <c r="A183" s="20">
        <v>3.2</v>
      </c>
      <c r="B183" s="31" t="s">
        <v>91</v>
      </c>
      <c r="C183" s="22">
        <f t="shared" si="24"/>
        <v>60.452688</v>
      </c>
      <c r="D183" s="41"/>
      <c r="E183" s="41"/>
      <c r="F183" s="41"/>
      <c r="G183" s="24">
        <f t="shared" si="21"/>
        <v>60.452688</v>
      </c>
      <c r="H183" s="20" t="s">
        <v>61</v>
      </c>
      <c r="I183" s="61" t="s">
        <v>244</v>
      </c>
      <c r="J183" s="61" t="s">
        <v>93</v>
      </c>
      <c r="K183" s="20"/>
    </row>
    <row r="184" s="5" customFormat="1" customHeight="1" spans="1:11">
      <c r="A184" s="20">
        <v>3.3</v>
      </c>
      <c r="B184" s="31" t="s">
        <v>94</v>
      </c>
      <c r="C184" s="22">
        <f t="shared" si="24"/>
        <v>40.805912</v>
      </c>
      <c r="D184" s="41"/>
      <c r="E184" s="41"/>
      <c r="F184" s="41"/>
      <c r="G184" s="24">
        <f t="shared" si="21"/>
        <v>40.805912</v>
      </c>
      <c r="H184" s="20" t="s">
        <v>61</v>
      </c>
      <c r="I184" s="61" t="s">
        <v>245</v>
      </c>
      <c r="J184" s="61" t="s">
        <v>96</v>
      </c>
      <c r="K184" s="20"/>
    </row>
    <row r="185" s="5" customFormat="1" customHeight="1" spans="1:11">
      <c r="A185" s="20">
        <v>3.4</v>
      </c>
      <c r="B185" s="31" t="s">
        <v>97</v>
      </c>
      <c r="C185" s="22">
        <f t="shared" si="24"/>
        <v>10.473648</v>
      </c>
      <c r="D185" s="41"/>
      <c r="E185" s="41"/>
      <c r="F185" s="41"/>
      <c r="G185" s="24">
        <f t="shared" si="21"/>
        <v>10.473648</v>
      </c>
      <c r="H185" s="20" t="s">
        <v>61</v>
      </c>
      <c r="I185" s="61" t="s">
        <v>246</v>
      </c>
      <c r="J185" s="61" t="s">
        <v>99</v>
      </c>
      <c r="K185" s="20"/>
    </row>
    <row r="186" s="5" customFormat="1" customHeight="1" spans="1:11">
      <c r="A186" s="20">
        <v>3.5</v>
      </c>
      <c r="B186" s="31" t="s">
        <v>100</v>
      </c>
      <c r="C186" s="22">
        <f t="shared" si="24"/>
        <v>16.24196</v>
      </c>
      <c r="D186" s="41"/>
      <c r="E186" s="41"/>
      <c r="F186" s="41"/>
      <c r="G186" s="24">
        <f t="shared" si="21"/>
        <v>16.24196</v>
      </c>
      <c r="H186" s="20" t="s">
        <v>61</v>
      </c>
      <c r="I186" s="61" t="s">
        <v>247</v>
      </c>
      <c r="J186" s="61" t="s">
        <v>102</v>
      </c>
      <c r="K186" s="20"/>
    </row>
    <row r="187" s="6" customFormat="1" customHeight="1" spans="1:11">
      <c r="A187" s="18">
        <v>4</v>
      </c>
      <c r="B187" s="40" t="s">
        <v>103</v>
      </c>
      <c r="C187" s="15">
        <f>C188+C189</f>
        <v>254.724515</v>
      </c>
      <c r="D187" s="43"/>
      <c r="E187" s="43"/>
      <c r="F187" s="43"/>
      <c r="G187" s="29">
        <f t="shared" ref="G187:G193" si="25">C187+D187+E187+F187</f>
        <v>254.724515</v>
      </c>
      <c r="H187" s="18"/>
      <c r="I187" s="61" t="s">
        <v>75</v>
      </c>
      <c r="J187" s="61" t="s">
        <v>75</v>
      </c>
      <c r="K187" s="18"/>
    </row>
    <row r="188" s="5" customFormat="1" customHeight="1" spans="1:11">
      <c r="A188" s="20">
        <v>4.1</v>
      </c>
      <c r="B188" s="42" t="s">
        <v>104</v>
      </c>
      <c r="C188" s="22">
        <f t="shared" ref="C188:C192" si="26">J188*I188/10000</f>
        <v>132.966515</v>
      </c>
      <c r="D188" s="41"/>
      <c r="E188" s="41"/>
      <c r="F188" s="41"/>
      <c r="G188" s="24">
        <f t="shared" si="25"/>
        <v>132.966515</v>
      </c>
      <c r="H188" s="20" t="s">
        <v>42</v>
      </c>
      <c r="I188" s="61" t="s">
        <v>248</v>
      </c>
      <c r="J188" s="61" t="s">
        <v>106</v>
      </c>
      <c r="K188" s="20"/>
    </row>
    <row r="189" s="5" customFormat="1" customHeight="1" spans="1:11">
      <c r="A189" s="20">
        <v>4.2</v>
      </c>
      <c r="B189" s="42" t="s">
        <v>107</v>
      </c>
      <c r="C189" s="22">
        <f t="shared" si="26"/>
        <v>121.758</v>
      </c>
      <c r="D189" s="41"/>
      <c r="E189" s="41"/>
      <c r="F189" s="41"/>
      <c r="G189" s="24">
        <f t="shared" si="25"/>
        <v>121.758</v>
      </c>
      <c r="H189" s="20" t="s">
        <v>42</v>
      </c>
      <c r="I189" s="61" t="s">
        <v>249</v>
      </c>
      <c r="J189" s="61">
        <v>52</v>
      </c>
      <c r="K189" s="20"/>
    </row>
    <row r="190" s="5" customFormat="1" customHeight="1" spans="1:11">
      <c r="A190" s="18">
        <v>5</v>
      </c>
      <c r="B190" s="40" t="s">
        <v>109</v>
      </c>
      <c r="C190" s="15">
        <f>C191+C192</f>
        <v>97.2425</v>
      </c>
      <c r="D190" s="43"/>
      <c r="E190" s="43"/>
      <c r="F190" s="43"/>
      <c r="G190" s="29">
        <f t="shared" si="25"/>
        <v>97.2425</v>
      </c>
      <c r="H190" s="18"/>
      <c r="I190" s="61" t="s">
        <v>75</v>
      </c>
      <c r="J190" s="61" t="s">
        <v>75</v>
      </c>
      <c r="K190" s="18"/>
    </row>
    <row r="191" s="5" customFormat="1" customHeight="1" spans="1:11">
      <c r="A191" s="20">
        <v>5.1</v>
      </c>
      <c r="B191" s="42" t="s">
        <v>110</v>
      </c>
      <c r="C191" s="22">
        <f t="shared" si="26"/>
        <v>36.86</v>
      </c>
      <c r="D191" s="41"/>
      <c r="E191" s="41"/>
      <c r="F191" s="41"/>
      <c r="G191" s="24">
        <f t="shared" si="25"/>
        <v>36.86</v>
      </c>
      <c r="H191" s="20" t="s">
        <v>77</v>
      </c>
      <c r="I191" s="61" t="s">
        <v>250</v>
      </c>
      <c r="J191" s="61">
        <f>J158</f>
        <v>3800</v>
      </c>
      <c r="K191" s="20"/>
    </row>
    <row r="192" s="5" customFormat="1" customHeight="1" spans="1:11">
      <c r="A192" s="20">
        <v>5.2</v>
      </c>
      <c r="B192" s="42" t="s">
        <v>112</v>
      </c>
      <c r="C192" s="22">
        <f t="shared" si="26"/>
        <v>60.3825</v>
      </c>
      <c r="D192" s="41"/>
      <c r="E192" s="41"/>
      <c r="F192" s="41"/>
      <c r="G192" s="24">
        <f t="shared" si="25"/>
        <v>60.3825</v>
      </c>
      <c r="H192" s="20" t="s">
        <v>113</v>
      </c>
      <c r="I192" s="61" t="s">
        <v>251</v>
      </c>
      <c r="J192" s="61">
        <f>J159</f>
        <v>83</v>
      </c>
      <c r="K192" s="20"/>
    </row>
    <row r="193" s="5" customFormat="1" customHeight="1" spans="1:11">
      <c r="A193" s="18" t="s">
        <v>252</v>
      </c>
      <c r="B193" s="16" t="s">
        <v>253</v>
      </c>
      <c r="C193" s="15">
        <f>C194+C206+C211+C217+C220</f>
        <v>925.81421902</v>
      </c>
      <c r="D193" s="15">
        <f>D194+D206+D211+D217+D220</f>
        <v>0</v>
      </c>
      <c r="E193" s="15">
        <f>E194+E206+E211+E217+E220</f>
        <v>0</v>
      </c>
      <c r="F193" s="15">
        <f>F194+F206+F211+F217+F220</f>
        <v>0</v>
      </c>
      <c r="G193" s="15">
        <f t="shared" ref="G193:G219" si="27">C193+D193+E193+F193</f>
        <v>925.81421902</v>
      </c>
      <c r="H193" s="20"/>
      <c r="I193" s="61" t="s">
        <v>75</v>
      </c>
      <c r="J193" s="61" t="s">
        <v>75</v>
      </c>
      <c r="K193" s="54">
        <f>G193/G343</f>
        <v>0.0838322779814035</v>
      </c>
    </row>
    <row r="194" s="5" customFormat="1" customHeight="1" spans="1:11">
      <c r="A194" s="18">
        <v>1</v>
      </c>
      <c r="B194" s="40" t="s">
        <v>31</v>
      </c>
      <c r="C194" s="15">
        <f>SUM(C195:C205)</f>
        <v>375.66520102</v>
      </c>
      <c r="D194" s="41"/>
      <c r="E194" s="41"/>
      <c r="F194" s="41"/>
      <c r="G194" s="29">
        <f t="shared" si="27"/>
        <v>375.66520102</v>
      </c>
      <c r="H194" s="20"/>
      <c r="I194" s="61" t="s">
        <v>75</v>
      </c>
      <c r="J194" s="61" t="s">
        <v>75</v>
      </c>
      <c r="K194" s="20"/>
    </row>
    <row r="195" s="5" customFormat="1" customHeight="1" spans="1:11">
      <c r="A195" s="20">
        <v>1.1</v>
      </c>
      <c r="B195" s="42" t="s">
        <v>32</v>
      </c>
      <c r="C195" s="22">
        <f t="shared" ref="C194:C205" si="28">J195*I195/10000</f>
        <v>24.95233</v>
      </c>
      <c r="D195" s="41"/>
      <c r="E195" s="41"/>
      <c r="F195" s="41"/>
      <c r="G195" s="24">
        <f t="shared" si="27"/>
        <v>24.95233</v>
      </c>
      <c r="H195" s="20" t="s">
        <v>33</v>
      </c>
      <c r="I195" s="61" t="s">
        <v>254</v>
      </c>
      <c r="J195" s="61" t="s">
        <v>117</v>
      </c>
      <c r="K195" s="20"/>
    </row>
    <row r="196" s="5" customFormat="1" customHeight="1" spans="1:11">
      <c r="A196" s="20">
        <v>1.2</v>
      </c>
      <c r="B196" s="42" t="s">
        <v>35</v>
      </c>
      <c r="C196" s="22">
        <f t="shared" si="28"/>
        <v>32.959494</v>
      </c>
      <c r="D196" s="41"/>
      <c r="E196" s="41"/>
      <c r="F196" s="41"/>
      <c r="G196" s="24">
        <f t="shared" si="27"/>
        <v>32.959494</v>
      </c>
      <c r="H196" s="20" t="s">
        <v>33</v>
      </c>
      <c r="I196" s="61" t="s">
        <v>255</v>
      </c>
      <c r="J196" s="61" t="s">
        <v>37</v>
      </c>
      <c r="K196" s="20"/>
    </row>
    <row r="197" s="5" customFormat="1" customHeight="1" spans="1:11">
      <c r="A197" s="20">
        <v>1.3</v>
      </c>
      <c r="B197" s="42" t="s">
        <v>38</v>
      </c>
      <c r="C197" s="22">
        <f t="shared" si="28"/>
        <v>6.519267</v>
      </c>
      <c r="D197" s="41"/>
      <c r="E197" s="41"/>
      <c r="F197" s="41"/>
      <c r="G197" s="24">
        <f t="shared" si="27"/>
        <v>6.519267</v>
      </c>
      <c r="H197" s="20" t="s">
        <v>33</v>
      </c>
      <c r="I197" s="61" t="s">
        <v>256</v>
      </c>
      <c r="J197" s="61" t="s">
        <v>40</v>
      </c>
      <c r="K197" s="20"/>
    </row>
    <row r="198" s="5" customFormat="1" customHeight="1" spans="1:11">
      <c r="A198" s="20">
        <v>1.4</v>
      </c>
      <c r="B198" s="42" t="s">
        <v>41</v>
      </c>
      <c r="C198" s="22">
        <f t="shared" si="28"/>
        <v>43.984506</v>
      </c>
      <c r="D198" s="41"/>
      <c r="E198" s="41"/>
      <c r="F198" s="41"/>
      <c r="G198" s="24">
        <f t="shared" si="27"/>
        <v>43.984506</v>
      </c>
      <c r="H198" s="20" t="s">
        <v>42</v>
      </c>
      <c r="I198" s="61" t="s">
        <v>257</v>
      </c>
      <c r="J198" s="61" t="s">
        <v>44</v>
      </c>
      <c r="K198" s="20"/>
    </row>
    <row r="199" s="5" customFormat="1" customHeight="1" spans="1:11">
      <c r="A199" s="20">
        <v>1.5</v>
      </c>
      <c r="B199" s="42" t="s">
        <v>147</v>
      </c>
      <c r="C199" s="22">
        <f t="shared" si="28"/>
        <v>150.837264</v>
      </c>
      <c r="D199" s="41"/>
      <c r="E199" s="41"/>
      <c r="F199" s="41"/>
      <c r="G199" s="24">
        <f t="shared" si="27"/>
        <v>150.837264</v>
      </c>
      <c r="H199" s="20" t="s">
        <v>42</v>
      </c>
      <c r="I199" s="61" t="s">
        <v>258</v>
      </c>
      <c r="J199" s="61" t="s">
        <v>149</v>
      </c>
      <c r="K199" s="20"/>
    </row>
    <row r="200" s="5" customFormat="1" customHeight="1" spans="1:11">
      <c r="A200" s="20">
        <v>1.6</v>
      </c>
      <c r="B200" s="26" t="s">
        <v>48</v>
      </c>
      <c r="C200" s="22">
        <f t="shared" si="28"/>
        <v>45.6025</v>
      </c>
      <c r="D200" s="41"/>
      <c r="E200" s="41"/>
      <c r="F200" s="41"/>
      <c r="G200" s="24">
        <f t="shared" si="27"/>
        <v>45.6025</v>
      </c>
      <c r="H200" s="20" t="s">
        <v>33</v>
      </c>
      <c r="I200" s="61" t="s">
        <v>259</v>
      </c>
      <c r="J200" s="61" t="s">
        <v>50</v>
      </c>
      <c r="K200" s="20"/>
    </row>
    <row r="201" s="5" customFormat="1" customHeight="1" spans="1:11">
      <c r="A201" s="20">
        <v>1.7</v>
      </c>
      <c r="B201" s="26" t="s">
        <v>51</v>
      </c>
      <c r="C201" s="22">
        <f t="shared" si="28"/>
        <v>2.186645</v>
      </c>
      <c r="D201" s="41"/>
      <c r="E201" s="41"/>
      <c r="F201" s="41"/>
      <c r="G201" s="24">
        <f t="shared" si="27"/>
        <v>2.186645</v>
      </c>
      <c r="H201" s="20" t="s">
        <v>33</v>
      </c>
      <c r="I201" s="61" t="s">
        <v>260</v>
      </c>
      <c r="J201" s="25">
        <v>8.15</v>
      </c>
      <c r="K201" s="20"/>
    </row>
    <row r="202" s="5" customFormat="1" customHeight="1" spans="1:11">
      <c r="A202" s="20">
        <v>1.8</v>
      </c>
      <c r="B202" s="42" t="s">
        <v>53</v>
      </c>
      <c r="C202" s="22">
        <f t="shared" si="28"/>
        <v>13.486984</v>
      </c>
      <c r="D202" s="41"/>
      <c r="E202" s="41"/>
      <c r="F202" s="41"/>
      <c r="G202" s="24">
        <f t="shared" si="27"/>
        <v>13.486984</v>
      </c>
      <c r="H202" s="20" t="s">
        <v>42</v>
      </c>
      <c r="I202" s="61" t="s">
        <v>261</v>
      </c>
      <c r="J202" s="61" t="s">
        <v>55</v>
      </c>
      <c r="K202" s="20"/>
    </row>
    <row r="203" s="5" customFormat="1" customHeight="1" spans="1:11">
      <c r="A203" s="20">
        <v>1.9</v>
      </c>
      <c r="B203" s="42" t="s">
        <v>56</v>
      </c>
      <c r="C203" s="22">
        <f t="shared" si="28"/>
        <v>13.995363</v>
      </c>
      <c r="D203" s="41"/>
      <c r="E203" s="41"/>
      <c r="F203" s="41"/>
      <c r="G203" s="24">
        <f t="shared" si="27"/>
        <v>13.995363</v>
      </c>
      <c r="H203" s="20" t="s">
        <v>42</v>
      </c>
      <c r="I203" s="61" t="s">
        <v>262</v>
      </c>
      <c r="J203" s="61" t="s">
        <v>58</v>
      </c>
      <c r="K203" s="20"/>
    </row>
    <row r="204" s="5" customFormat="1" customHeight="1" spans="1:11">
      <c r="A204" s="20" t="s">
        <v>59</v>
      </c>
      <c r="B204" s="42" t="s">
        <v>60</v>
      </c>
      <c r="C204" s="22">
        <f t="shared" si="28"/>
        <v>6.8</v>
      </c>
      <c r="D204" s="41"/>
      <c r="E204" s="41"/>
      <c r="F204" s="41"/>
      <c r="G204" s="24">
        <f t="shared" si="27"/>
        <v>6.8</v>
      </c>
      <c r="H204" s="20" t="s">
        <v>61</v>
      </c>
      <c r="I204" s="61" t="s">
        <v>263</v>
      </c>
      <c r="J204" s="61">
        <f>J171</f>
        <v>10</v>
      </c>
      <c r="K204" s="20"/>
    </row>
    <row r="205" s="5" customFormat="1" customHeight="1" spans="1:11">
      <c r="A205" s="20">
        <v>1.11</v>
      </c>
      <c r="B205" s="42" t="s">
        <v>64</v>
      </c>
      <c r="C205" s="22">
        <f t="shared" si="28"/>
        <v>34.34084802</v>
      </c>
      <c r="D205" s="41"/>
      <c r="E205" s="41"/>
      <c r="F205" s="41"/>
      <c r="G205" s="24">
        <f t="shared" si="27"/>
        <v>34.34084802</v>
      </c>
      <c r="H205" s="20" t="s">
        <v>33</v>
      </c>
      <c r="I205" s="61">
        <f>I198*0.2+I199*0.3+I218*0.04+I219*0.05</f>
        <v>9681.66</v>
      </c>
      <c r="J205" s="61" t="s">
        <v>65</v>
      </c>
      <c r="K205" s="20"/>
    </row>
    <row r="206" s="5" customFormat="1" customHeight="1" spans="1:11">
      <c r="A206" s="18">
        <v>2</v>
      </c>
      <c r="B206" s="40" t="s">
        <v>74</v>
      </c>
      <c r="C206" s="62">
        <f>SUM(C207:C210)</f>
        <v>103.89626</v>
      </c>
      <c r="D206" s="41"/>
      <c r="E206" s="41"/>
      <c r="F206" s="41"/>
      <c r="G206" s="62">
        <f t="shared" si="27"/>
        <v>103.89626</v>
      </c>
      <c r="H206" s="20"/>
      <c r="I206" s="61" t="s">
        <v>75</v>
      </c>
      <c r="J206" s="61" t="s">
        <v>75</v>
      </c>
      <c r="K206" s="20"/>
    </row>
    <row r="207" s="5" customFormat="1" customHeight="1" spans="1:11">
      <c r="A207" s="20">
        <v>2.1</v>
      </c>
      <c r="B207" s="31" t="s">
        <v>76</v>
      </c>
      <c r="C207" s="22">
        <f>J207*I207/10000</f>
        <v>8.25</v>
      </c>
      <c r="D207" s="41"/>
      <c r="E207" s="41"/>
      <c r="F207" s="41"/>
      <c r="G207" s="24">
        <f t="shared" si="27"/>
        <v>8.25</v>
      </c>
      <c r="H207" s="20" t="s">
        <v>77</v>
      </c>
      <c r="I207" s="61" t="s">
        <v>239</v>
      </c>
      <c r="J207" s="61">
        <f>J177</f>
        <v>7500</v>
      </c>
      <c r="K207" s="20"/>
    </row>
    <row r="208" s="5" customFormat="1" customHeight="1" spans="1:11">
      <c r="A208" s="20">
        <v>2.2</v>
      </c>
      <c r="B208" s="31" t="s">
        <v>79</v>
      </c>
      <c r="C208" s="22">
        <f>J208*I208/10000</f>
        <v>22.1</v>
      </c>
      <c r="D208" s="41"/>
      <c r="E208" s="41"/>
      <c r="F208" s="41"/>
      <c r="G208" s="24">
        <f t="shared" si="27"/>
        <v>22.1</v>
      </c>
      <c r="H208" s="20" t="s">
        <v>77</v>
      </c>
      <c r="I208" s="61" t="s">
        <v>264</v>
      </c>
      <c r="J208" s="61">
        <f>J178</f>
        <v>6500</v>
      </c>
      <c r="K208" s="20"/>
    </row>
    <row r="209" s="5" customFormat="1" customHeight="1" spans="1:11">
      <c r="A209" s="20">
        <v>2.3</v>
      </c>
      <c r="B209" s="42" t="s">
        <v>81</v>
      </c>
      <c r="C209" s="22">
        <f>J209*I209/10000</f>
        <v>11.77884</v>
      </c>
      <c r="D209" s="41"/>
      <c r="E209" s="41"/>
      <c r="F209" s="41"/>
      <c r="G209" s="24">
        <f t="shared" ref="G209:G216" si="29">C209+D209+E209+F209</f>
        <v>11.77884</v>
      </c>
      <c r="H209" s="20" t="s">
        <v>77</v>
      </c>
      <c r="I209" s="61" t="s">
        <v>265</v>
      </c>
      <c r="J209" s="61" t="s">
        <v>83</v>
      </c>
      <c r="K209" s="20"/>
    </row>
    <row r="210" s="5" customFormat="1" customHeight="1" spans="1:11">
      <c r="A210" s="20">
        <v>2.4</v>
      </c>
      <c r="B210" s="42" t="s">
        <v>84</v>
      </c>
      <c r="C210" s="22">
        <f>J210*I210/10000</f>
        <v>61.76742</v>
      </c>
      <c r="D210" s="41"/>
      <c r="E210" s="41"/>
      <c r="F210" s="41"/>
      <c r="G210" s="24">
        <f t="shared" si="29"/>
        <v>61.76742</v>
      </c>
      <c r="H210" s="32" t="s">
        <v>33</v>
      </c>
      <c r="I210" s="61" t="s">
        <v>266</v>
      </c>
      <c r="J210" s="61" t="s">
        <v>86</v>
      </c>
      <c r="K210" s="20"/>
    </row>
    <row r="211" s="5" customFormat="1" customHeight="1" spans="1:11">
      <c r="A211" s="18">
        <v>3</v>
      </c>
      <c r="B211" s="40" t="s">
        <v>87</v>
      </c>
      <c r="C211" s="15">
        <f>SUM(C212:C216)</f>
        <v>160.942952</v>
      </c>
      <c r="D211" s="41"/>
      <c r="E211" s="41"/>
      <c r="F211" s="41"/>
      <c r="G211" s="29">
        <f t="shared" si="29"/>
        <v>160.942952</v>
      </c>
      <c r="H211" s="20"/>
      <c r="I211" s="61" t="s">
        <v>75</v>
      </c>
      <c r="J211" s="61" t="s">
        <v>75</v>
      </c>
      <c r="K211" s="20"/>
    </row>
    <row r="212" s="5" customFormat="1" customHeight="1" spans="1:11">
      <c r="A212" s="20">
        <v>3.1</v>
      </c>
      <c r="B212" s="31" t="s">
        <v>88</v>
      </c>
      <c r="C212" s="22">
        <f t="shared" ref="C212:C216" si="30">J212*I212/10000</f>
        <v>48.698812</v>
      </c>
      <c r="D212" s="41"/>
      <c r="E212" s="41"/>
      <c r="F212" s="41"/>
      <c r="G212" s="24">
        <f t="shared" si="29"/>
        <v>48.698812</v>
      </c>
      <c r="H212" s="20" t="s">
        <v>61</v>
      </c>
      <c r="I212" s="61" t="s">
        <v>267</v>
      </c>
      <c r="J212" s="61" t="s">
        <v>90</v>
      </c>
      <c r="K212" s="20"/>
    </row>
    <row r="213" s="5" customFormat="1" customHeight="1" spans="1:11">
      <c r="A213" s="20">
        <v>3.2</v>
      </c>
      <c r="B213" s="31" t="s">
        <v>91</v>
      </c>
      <c r="C213" s="22">
        <f t="shared" si="30"/>
        <v>75.43164</v>
      </c>
      <c r="D213" s="41"/>
      <c r="E213" s="41"/>
      <c r="F213" s="41"/>
      <c r="G213" s="24">
        <f t="shared" si="29"/>
        <v>75.43164</v>
      </c>
      <c r="H213" s="20" t="s">
        <v>61</v>
      </c>
      <c r="I213" s="61" t="s">
        <v>268</v>
      </c>
      <c r="J213" s="61" t="s">
        <v>93</v>
      </c>
      <c r="K213" s="20"/>
    </row>
    <row r="214" s="5" customFormat="1" customHeight="1" spans="1:11">
      <c r="A214" s="20">
        <v>3.3</v>
      </c>
      <c r="B214" s="31" t="s">
        <v>94</v>
      </c>
      <c r="C214" s="22">
        <f t="shared" si="30"/>
        <v>15.306536</v>
      </c>
      <c r="D214" s="41"/>
      <c r="E214" s="41"/>
      <c r="F214" s="41"/>
      <c r="G214" s="24">
        <f t="shared" si="29"/>
        <v>15.306536</v>
      </c>
      <c r="H214" s="20" t="s">
        <v>61</v>
      </c>
      <c r="I214" s="61" t="s">
        <v>269</v>
      </c>
      <c r="J214" s="61" t="s">
        <v>96</v>
      </c>
      <c r="K214" s="20"/>
    </row>
    <row r="215" s="5" customFormat="1" customHeight="1" spans="1:11">
      <c r="A215" s="20">
        <v>3.4</v>
      </c>
      <c r="B215" s="31" t="s">
        <v>97</v>
      </c>
      <c r="C215" s="22">
        <f t="shared" si="30"/>
        <v>8.7768</v>
      </c>
      <c r="D215" s="41"/>
      <c r="E215" s="41"/>
      <c r="F215" s="41"/>
      <c r="G215" s="24">
        <f t="shared" si="29"/>
        <v>8.7768</v>
      </c>
      <c r="H215" s="20" t="s">
        <v>61</v>
      </c>
      <c r="I215" s="61" t="s">
        <v>270</v>
      </c>
      <c r="J215" s="61" t="s">
        <v>99</v>
      </c>
      <c r="K215" s="20"/>
    </row>
    <row r="216" s="5" customFormat="1" customHeight="1" spans="1:11">
      <c r="A216" s="20">
        <v>3.5</v>
      </c>
      <c r="B216" s="31" t="s">
        <v>100</v>
      </c>
      <c r="C216" s="22">
        <f t="shared" si="30"/>
        <v>12.729164</v>
      </c>
      <c r="D216" s="41"/>
      <c r="E216" s="41"/>
      <c r="F216" s="41"/>
      <c r="G216" s="24">
        <f t="shared" si="29"/>
        <v>12.729164</v>
      </c>
      <c r="H216" s="20" t="s">
        <v>61</v>
      </c>
      <c r="I216" s="61" t="s">
        <v>271</v>
      </c>
      <c r="J216" s="61" t="s">
        <v>102</v>
      </c>
      <c r="K216" s="20"/>
    </row>
    <row r="217" s="5" customFormat="1" customHeight="1" spans="1:11">
      <c r="A217" s="18">
        <v>4</v>
      </c>
      <c r="B217" s="40" t="s">
        <v>103</v>
      </c>
      <c r="C217" s="15">
        <f>C218+C219</f>
        <v>219.144806</v>
      </c>
      <c r="D217" s="41"/>
      <c r="E217" s="41"/>
      <c r="F217" s="41"/>
      <c r="G217" s="15">
        <f t="shared" ref="G217:G222" si="31">C217+D217+E217+F217</f>
        <v>219.144806</v>
      </c>
      <c r="H217" s="20"/>
      <c r="I217" s="61" t="s">
        <v>75</v>
      </c>
      <c r="J217" s="61" t="s">
        <v>75</v>
      </c>
      <c r="K217" s="20"/>
    </row>
    <row r="218" s="5" customFormat="1" customHeight="1" spans="1:11">
      <c r="A218" s="20">
        <v>4.1</v>
      </c>
      <c r="B218" s="42" t="s">
        <v>104</v>
      </c>
      <c r="C218" s="22">
        <f t="shared" ref="C218:C222" si="32">J218*I218/10000</f>
        <v>114.032006</v>
      </c>
      <c r="D218" s="41"/>
      <c r="E218" s="41"/>
      <c r="F218" s="41"/>
      <c r="G218" s="24">
        <f t="shared" si="31"/>
        <v>114.032006</v>
      </c>
      <c r="H218" s="20" t="s">
        <v>42</v>
      </c>
      <c r="I218" s="61" t="s">
        <v>272</v>
      </c>
      <c r="J218" s="61" t="s">
        <v>106</v>
      </c>
      <c r="K218" s="20"/>
    </row>
    <row r="219" s="5" customFormat="1" customHeight="1" spans="1:11">
      <c r="A219" s="20">
        <v>4.2</v>
      </c>
      <c r="B219" s="42" t="s">
        <v>175</v>
      </c>
      <c r="C219" s="22">
        <f t="shared" si="32"/>
        <v>105.1128</v>
      </c>
      <c r="D219" s="41"/>
      <c r="E219" s="41"/>
      <c r="F219" s="41"/>
      <c r="G219" s="24">
        <f t="shared" si="31"/>
        <v>105.1128</v>
      </c>
      <c r="H219" s="20" t="s">
        <v>42</v>
      </c>
      <c r="I219" s="61" t="s">
        <v>273</v>
      </c>
      <c r="J219" s="61">
        <v>52</v>
      </c>
      <c r="K219" s="20"/>
    </row>
    <row r="220" s="5" customFormat="1" customHeight="1" spans="1:11">
      <c r="A220" s="18">
        <v>5</v>
      </c>
      <c r="B220" s="40" t="s">
        <v>109</v>
      </c>
      <c r="C220" s="15">
        <f>SUM(C221:C222)</f>
        <v>66.165</v>
      </c>
      <c r="D220" s="15"/>
      <c r="E220" s="15"/>
      <c r="F220" s="15"/>
      <c r="G220" s="15">
        <f t="shared" si="31"/>
        <v>66.165</v>
      </c>
      <c r="H220" s="20"/>
      <c r="I220" s="61" t="s">
        <v>75</v>
      </c>
      <c r="J220" s="61"/>
      <c r="K220" s="20"/>
    </row>
    <row r="221" s="5" customFormat="1" customHeight="1" spans="1:11">
      <c r="A221" s="20">
        <v>5.1</v>
      </c>
      <c r="B221" s="42" t="s">
        <v>110</v>
      </c>
      <c r="C221" s="22">
        <f t="shared" si="32"/>
        <v>25.08</v>
      </c>
      <c r="D221" s="41"/>
      <c r="E221" s="41"/>
      <c r="F221" s="41"/>
      <c r="G221" s="24">
        <f t="shared" si="31"/>
        <v>25.08</v>
      </c>
      <c r="H221" s="20" t="s">
        <v>199</v>
      </c>
      <c r="I221" s="61" t="s">
        <v>274</v>
      </c>
      <c r="J221" s="61">
        <f>J191</f>
        <v>3800</v>
      </c>
      <c r="K221" s="20"/>
    </row>
    <row r="222" s="5" customFormat="1" customHeight="1" spans="1:11">
      <c r="A222" s="20">
        <v>5.2</v>
      </c>
      <c r="B222" s="41" t="s">
        <v>112</v>
      </c>
      <c r="C222" s="22">
        <f t="shared" si="32"/>
        <v>41.085</v>
      </c>
      <c r="D222" s="41"/>
      <c r="E222" s="41"/>
      <c r="F222" s="41"/>
      <c r="G222" s="24">
        <f t="shared" si="31"/>
        <v>41.085</v>
      </c>
      <c r="H222" s="20" t="s">
        <v>113</v>
      </c>
      <c r="I222" s="61" t="s">
        <v>275</v>
      </c>
      <c r="J222" s="61">
        <f>J192</f>
        <v>83</v>
      </c>
      <c r="K222" s="20"/>
    </row>
    <row r="223" s="5" customFormat="1" customHeight="1" spans="1:11">
      <c r="A223" s="18" t="s">
        <v>276</v>
      </c>
      <c r="B223" s="16" t="s">
        <v>277</v>
      </c>
      <c r="C223" s="15">
        <f>C224+C239+C244+C250+C253</f>
        <v>1165.33150424</v>
      </c>
      <c r="D223" s="15">
        <f>D224+D239+D244+D250+D253</f>
        <v>0</v>
      </c>
      <c r="E223" s="15">
        <f>E224+E239+E244+E250+E253</f>
        <v>0</v>
      </c>
      <c r="F223" s="15">
        <f>F224+F239+F244+F250+F253</f>
        <v>0</v>
      </c>
      <c r="G223" s="29">
        <f t="shared" ref="G223:G255" si="33">C223+D223+E223+F223</f>
        <v>1165.33150424</v>
      </c>
      <c r="H223" s="20"/>
      <c r="I223" s="61" t="s">
        <v>75</v>
      </c>
      <c r="J223" s="61" t="s">
        <v>75</v>
      </c>
      <c r="K223" s="54">
        <f>G223/G343</f>
        <v>0.105520516532296</v>
      </c>
    </row>
    <row r="224" s="5" customFormat="1" customHeight="1" spans="1:11">
      <c r="A224" s="18">
        <v>1</v>
      </c>
      <c r="B224" s="40" t="s">
        <v>31</v>
      </c>
      <c r="C224" s="15">
        <f>SUM(C225:C238)</f>
        <v>503.42530424</v>
      </c>
      <c r="D224" s="41"/>
      <c r="E224" s="41"/>
      <c r="F224" s="41"/>
      <c r="G224" s="29">
        <f t="shared" si="33"/>
        <v>503.42530424</v>
      </c>
      <c r="H224" s="20"/>
      <c r="I224" s="61" t="s">
        <v>75</v>
      </c>
      <c r="J224" s="61" t="s">
        <v>75</v>
      </c>
      <c r="K224" s="20"/>
    </row>
    <row r="225" s="5" customFormat="1" customHeight="1" spans="1:11">
      <c r="A225" s="20">
        <v>1.1</v>
      </c>
      <c r="B225" s="21" t="s">
        <v>32</v>
      </c>
      <c r="C225" s="22">
        <f t="shared" ref="C225:C238" si="34">J225*I225/10000</f>
        <v>29.47105</v>
      </c>
      <c r="D225" s="22"/>
      <c r="E225" s="23"/>
      <c r="F225" s="23"/>
      <c r="G225" s="24">
        <f t="shared" si="33"/>
        <v>29.47105</v>
      </c>
      <c r="H225" s="25" t="s">
        <v>33</v>
      </c>
      <c r="I225" s="61" t="s">
        <v>278</v>
      </c>
      <c r="J225" s="61" t="s">
        <v>117</v>
      </c>
      <c r="K225" s="20"/>
    </row>
    <row r="226" s="5" customFormat="1" customHeight="1" spans="1:11">
      <c r="A226" s="20">
        <v>1.2</v>
      </c>
      <c r="B226" s="21" t="s">
        <v>35</v>
      </c>
      <c r="C226" s="22">
        <f t="shared" si="34"/>
        <v>39.157254</v>
      </c>
      <c r="D226" s="22"/>
      <c r="E226" s="23"/>
      <c r="F226" s="23"/>
      <c r="G226" s="24">
        <f t="shared" si="33"/>
        <v>39.157254</v>
      </c>
      <c r="H226" s="25" t="s">
        <v>33</v>
      </c>
      <c r="I226" s="61" t="s">
        <v>279</v>
      </c>
      <c r="J226" s="61" t="s">
        <v>37</v>
      </c>
      <c r="K226" s="20"/>
    </row>
    <row r="227" s="5" customFormat="1" customHeight="1" spans="1:11">
      <c r="A227" s="20">
        <v>1.3</v>
      </c>
      <c r="B227" s="21" t="s">
        <v>38</v>
      </c>
      <c r="C227" s="22">
        <f t="shared" si="34"/>
        <v>7.432686</v>
      </c>
      <c r="D227" s="22"/>
      <c r="E227" s="23"/>
      <c r="F227" s="23"/>
      <c r="G227" s="24">
        <f t="shared" si="33"/>
        <v>7.432686</v>
      </c>
      <c r="H227" s="25" t="s">
        <v>33</v>
      </c>
      <c r="I227" s="61" t="s">
        <v>280</v>
      </c>
      <c r="J227" s="61" t="s">
        <v>40</v>
      </c>
      <c r="K227" s="20"/>
    </row>
    <row r="228" s="5" customFormat="1" customHeight="1" spans="1:11">
      <c r="A228" s="20">
        <v>1.4</v>
      </c>
      <c r="B228" s="21" t="s">
        <v>41</v>
      </c>
      <c r="C228" s="22">
        <f t="shared" si="34"/>
        <v>51.781968</v>
      </c>
      <c r="D228" s="22"/>
      <c r="E228" s="23"/>
      <c r="F228" s="23"/>
      <c r="G228" s="24">
        <f t="shared" si="33"/>
        <v>51.781968</v>
      </c>
      <c r="H228" s="25" t="s">
        <v>42</v>
      </c>
      <c r="I228" s="61" t="s">
        <v>281</v>
      </c>
      <c r="J228" s="61" t="s">
        <v>44</v>
      </c>
      <c r="K228" s="20"/>
    </row>
    <row r="229" s="5" customFormat="1" customHeight="1" spans="1:11">
      <c r="A229" s="20">
        <v>1.5</v>
      </c>
      <c r="B229" s="21" t="s">
        <v>45</v>
      </c>
      <c r="C229" s="22">
        <f t="shared" si="34"/>
        <v>207.539008</v>
      </c>
      <c r="D229" s="22"/>
      <c r="E229" s="23"/>
      <c r="F229" s="23"/>
      <c r="G229" s="24">
        <f t="shared" si="33"/>
        <v>207.539008</v>
      </c>
      <c r="H229" s="25" t="s">
        <v>42</v>
      </c>
      <c r="I229" s="61" t="s">
        <v>282</v>
      </c>
      <c r="J229" s="61" t="s">
        <v>47</v>
      </c>
      <c r="K229" s="20"/>
    </row>
    <row r="230" s="5" customFormat="1" customHeight="1" spans="1:11">
      <c r="A230" s="20">
        <v>1.6</v>
      </c>
      <c r="B230" s="26" t="s">
        <v>48</v>
      </c>
      <c r="C230" s="22">
        <f t="shared" si="34"/>
        <v>53.6945</v>
      </c>
      <c r="D230" s="22"/>
      <c r="E230" s="23"/>
      <c r="F230" s="23"/>
      <c r="G230" s="24">
        <f t="shared" si="33"/>
        <v>53.6945</v>
      </c>
      <c r="H230" s="25" t="s">
        <v>33</v>
      </c>
      <c r="I230" s="61" t="s">
        <v>283</v>
      </c>
      <c r="J230" s="61" t="s">
        <v>50</v>
      </c>
      <c r="K230" s="20"/>
    </row>
    <row r="231" s="5" customFormat="1" customHeight="1" spans="1:11">
      <c r="A231" s="20">
        <v>1.7</v>
      </c>
      <c r="B231" s="26" t="s">
        <v>51</v>
      </c>
      <c r="C231" s="22">
        <f t="shared" si="34"/>
        <v>2.57377</v>
      </c>
      <c r="D231" s="22"/>
      <c r="E231" s="23"/>
      <c r="F231" s="23"/>
      <c r="G231" s="24">
        <f t="shared" si="33"/>
        <v>2.57377</v>
      </c>
      <c r="H231" s="25" t="s">
        <v>33</v>
      </c>
      <c r="I231" s="61" t="s">
        <v>284</v>
      </c>
      <c r="J231" s="25">
        <v>8.15</v>
      </c>
      <c r="K231" s="20"/>
    </row>
    <row r="232" s="5" customFormat="1" customHeight="1" spans="1:11">
      <c r="A232" s="20">
        <v>1.8</v>
      </c>
      <c r="B232" s="21" t="s">
        <v>53</v>
      </c>
      <c r="C232" s="22">
        <f t="shared" si="34"/>
        <v>16.310616</v>
      </c>
      <c r="D232" s="22"/>
      <c r="E232" s="23"/>
      <c r="F232" s="23"/>
      <c r="G232" s="24">
        <f t="shared" si="33"/>
        <v>16.310616</v>
      </c>
      <c r="H232" s="25" t="s">
        <v>42</v>
      </c>
      <c r="I232" s="61" t="s">
        <v>285</v>
      </c>
      <c r="J232" s="61" t="s">
        <v>55</v>
      </c>
      <c r="K232" s="20"/>
    </row>
    <row r="233" s="5" customFormat="1" customHeight="1" spans="1:11">
      <c r="A233" s="20">
        <v>1.9</v>
      </c>
      <c r="B233" s="21" t="s">
        <v>56</v>
      </c>
      <c r="C233" s="22">
        <f t="shared" si="34"/>
        <v>15.359706</v>
      </c>
      <c r="D233" s="22"/>
      <c r="E233" s="23"/>
      <c r="F233" s="23"/>
      <c r="G233" s="24">
        <f t="shared" si="33"/>
        <v>15.359706</v>
      </c>
      <c r="H233" s="25" t="s">
        <v>42</v>
      </c>
      <c r="I233" s="61" t="s">
        <v>286</v>
      </c>
      <c r="J233" s="61" t="s">
        <v>58</v>
      </c>
      <c r="K233" s="20"/>
    </row>
    <row r="234" s="5" customFormat="1" customHeight="1" spans="1:11">
      <c r="A234" s="20" t="s">
        <v>59</v>
      </c>
      <c r="B234" s="21" t="s">
        <v>60</v>
      </c>
      <c r="C234" s="22">
        <f t="shared" si="34"/>
        <v>8.224</v>
      </c>
      <c r="D234" s="22"/>
      <c r="E234" s="23"/>
      <c r="F234" s="23"/>
      <c r="G234" s="24">
        <f t="shared" si="33"/>
        <v>8.224</v>
      </c>
      <c r="H234" s="25" t="s">
        <v>61</v>
      </c>
      <c r="I234" s="61" t="s">
        <v>287</v>
      </c>
      <c r="J234" s="61">
        <f>J204</f>
        <v>10</v>
      </c>
      <c r="K234" s="20"/>
    </row>
    <row r="235" s="5" customFormat="1" customHeight="1" spans="1:11">
      <c r="A235" s="20" t="s">
        <v>63</v>
      </c>
      <c r="B235" s="21" t="s">
        <v>64</v>
      </c>
      <c r="C235" s="22">
        <f t="shared" si="34"/>
        <v>45.72054624</v>
      </c>
      <c r="D235" s="22"/>
      <c r="E235" s="23"/>
      <c r="F235" s="23"/>
      <c r="G235" s="24">
        <f t="shared" si="33"/>
        <v>45.72054624</v>
      </c>
      <c r="H235" s="25" t="s">
        <v>33</v>
      </c>
      <c r="I235" s="61">
        <f>I228*0.2+I229*0.36+I251*0.04+I252*0.06</f>
        <v>12889.92</v>
      </c>
      <c r="J235" s="61" t="s">
        <v>65</v>
      </c>
      <c r="K235" s="20"/>
    </row>
    <row r="236" s="5" customFormat="1" customHeight="1" spans="1:11">
      <c r="A236" s="20" t="s">
        <v>66</v>
      </c>
      <c r="B236" s="21" t="s">
        <v>67</v>
      </c>
      <c r="C236" s="22">
        <f t="shared" si="34"/>
        <v>20.30688</v>
      </c>
      <c r="D236" s="22"/>
      <c r="E236" s="23"/>
      <c r="F236" s="23"/>
      <c r="G236" s="24">
        <f t="shared" si="33"/>
        <v>20.30688</v>
      </c>
      <c r="H236" s="25" t="s">
        <v>42</v>
      </c>
      <c r="I236" s="61" t="s">
        <v>288</v>
      </c>
      <c r="J236" s="61" t="s">
        <v>69</v>
      </c>
      <c r="K236" s="20"/>
    </row>
    <row r="237" s="5" customFormat="1" customHeight="1" spans="1:11">
      <c r="A237" s="20">
        <v>1.13</v>
      </c>
      <c r="B237" s="21" t="s">
        <v>70</v>
      </c>
      <c r="C237" s="22">
        <f t="shared" si="34"/>
        <v>0.57332</v>
      </c>
      <c r="D237" s="19"/>
      <c r="E237" s="19"/>
      <c r="F237" s="19"/>
      <c r="G237" s="24">
        <f t="shared" si="33"/>
        <v>0.57332</v>
      </c>
      <c r="H237" s="25" t="s">
        <v>61</v>
      </c>
      <c r="I237" s="61" t="s">
        <v>289</v>
      </c>
      <c r="J237" s="61" t="s">
        <v>72</v>
      </c>
      <c r="K237" s="20"/>
    </row>
    <row r="238" s="5" customFormat="1" customHeight="1" spans="1:11">
      <c r="A238" s="20">
        <v>1.14</v>
      </c>
      <c r="B238" s="21" t="s">
        <v>73</v>
      </c>
      <c r="C238" s="22">
        <f t="shared" si="34"/>
        <v>5.28</v>
      </c>
      <c r="D238" s="19"/>
      <c r="E238" s="19"/>
      <c r="F238" s="19"/>
      <c r="G238" s="24">
        <f t="shared" si="33"/>
        <v>5.28</v>
      </c>
      <c r="H238" s="25" t="s">
        <v>61</v>
      </c>
      <c r="I238" s="61" t="s">
        <v>289</v>
      </c>
      <c r="J238" s="61">
        <f>J175</f>
        <v>120</v>
      </c>
      <c r="K238" s="20"/>
    </row>
    <row r="239" s="5" customFormat="1" customHeight="1" spans="1:11">
      <c r="A239" s="18">
        <v>2</v>
      </c>
      <c r="B239" s="40" t="s">
        <v>74</v>
      </c>
      <c r="C239" s="15">
        <f>SUM(C240:C243)</f>
        <v>121.564898</v>
      </c>
      <c r="D239" s="43"/>
      <c r="E239" s="43"/>
      <c r="F239" s="43"/>
      <c r="G239" s="24">
        <f t="shared" si="33"/>
        <v>121.564898</v>
      </c>
      <c r="H239" s="18"/>
      <c r="I239" s="61" t="s">
        <v>75</v>
      </c>
      <c r="J239" s="61" t="s">
        <v>75</v>
      </c>
      <c r="K239" s="18"/>
    </row>
    <row r="240" s="5" customFormat="1" customHeight="1" spans="1:11">
      <c r="A240" s="20">
        <v>2.1</v>
      </c>
      <c r="B240" s="31" t="s">
        <v>76</v>
      </c>
      <c r="C240" s="22">
        <f t="shared" ref="C240:C243" si="35">J240*I240/10000</f>
        <v>8.25</v>
      </c>
      <c r="D240" s="41"/>
      <c r="E240" s="41"/>
      <c r="F240" s="41"/>
      <c r="G240" s="24">
        <f t="shared" si="33"/>
        <v>8.25</v>
      </c>
      <c r="H240" s="20" t="s">
        <v>77</v>
      </c>
      <c r="I240" s="61" t="s">
        <v>239</v>
      </c>
      <c r="J240" s="61">
        <f>J207</f>
        <v>7500</v>
      </c>
      <c r="K240" s="20"/>
    </row>
    <row r="241" s="5" customFormat="1" customHeight="1" spans="1:11">
      <c r="A241" s="20">
        <v>2.2</v>
      </c>
      <c r="B241" s="31" t="s">
        <v>79</v>
      </c>
      <c r="C241" s="22">
        <f t="shared" si="35"/>
        <v>28.6</v>
      </c>
      <c r="D241" s="41"/>
      <c r="E241" s="41"/>
      <c r="F241" s="41"/>
      <c r="G241" s="24">
        <f t="shared" si="33"/>
        <v>28.6</v>
      </c>
      <c r="H241" s="20" t="s">
        <v>77</v>
      </c>
      <c r="I241" s="61" t="s">
        <v>290</v>
      </c>
      <c r="J241" s="61">
        <f>J208</f>
        <v>6500</v>
      </c>
      <c r="K241" s="20"/>
    </row>
    <row r="242" s="5" customFormat="1" customHeight="1" spans="1:11">
      <c r="A242" s="20">
        <v>2.3</v>
      </c>
      <c r="B242" s="42" t="s">
        <v>81</v>
      </c>
      <c r="C242" s="22">
        <f t="shared" si="35"/>
        <v>14.265484</v>
      </c>
      <c r="D242" s="41"/>
      <c r="E242" s="41"/>
      <c r="F242" s="41"/>
      <c r="G242" s="24">
        <f t="shared" si="33"/>
        <v>14.265484</v>
      </c>
      <c r="H242" s="20" t="s">
        <v>77</v>
      </c>
      <c r="I242" s="61" t="s">
        <v>291</v>
      </c>
      <c r="J242" s="61" t="s">
        <v>83</v>
      </c>
      <c r="K242" s="20"/>
    </row>
    <row r="243" s="5" customFormat="1" customHeight="1" spans="1:11">
      <c r="A243" s="20">
        <v>2.4</v>
      </c>
      <c r="B243" s="42" t="s">
        <v>84</v>
      </c>
      <c r="C243" s="22">
        <f t="shared" si="35"/>
        <v>70.449414</v>
      </c>
      <c r="D243" s="41"/>
      <c r="E243" s="41"/>
      <c r="F243" s="41"/>
      <c r="G243" s="24">
        <f t="shared" si="33"/>
        <v>70.449414</v>
      </c>
      <c r="H243" s="32" t="s">
        <v>33</v>
      </c>
      <c r="I243" s="61" t="s">
        <v>292</v>
      </c>
      <c r="J243" s="61" t="s">
        <v>86</v>
      </c>
      <c r="K243" s="20"/>
    </row>
    <row r="244" s="5" customFormat="1" customHeight="1" spans="1:11">
      <c r="A244" s="18">
        <v>3</v>
      </c>
      <c r="B244" s="40" t="s">
        <v>87</v>
      </c>
      <c r="C244" s="15">
        <f>SUM(C245:C249)</f>
        <v>185.43699</v>
      </c>
      <c r="D244" s="43"/>
      <c r="E244" s="43"/>
      <c r="F244" s="43"/>
      <c r="G244" s="24">
        <f t="shared" si="33"/>
        <v>185.43699</v>
      </c>
      <c r="H244" s="18"/>
      <c r="I244" s="61" t="s">
        <v>75</v>
      </c>
      <c r="J244" s="61" t="s">
        <v>75</v>
      </c>
      <c r="K244" s="18"/>
    </row>
    <row r="245" s="5" customFormat="1" customHeight="1" spans="1:11">
      <c r="A245" s="20">
        <v>3.1</v>
      </c>
      <c r="B245" s="31" t="s">
        <v>88</v>
      </c>
      <c r="C245" s="22">
        <f t="shared" ref="C245:C249" si="36">J245*I245/10000</f>
        <v>48.698812</v>
      </c>
      <c r="D245" s="41"/>
      <c r="E245" s="41"/>
      <c r="F245" s="41"/>
      <c r="G245" s="24">
        <f t="shared" si="33"/>
        <v>48.698812</v>
      </c>
      <c r="H245" s="20" t="s">
        <v>61</v>
      </c>
      <c r="I245" s="61" t="s">
        <v>267</v>
      </c>
      <c r="J245" s="61" t="s">
        <v>90</v>
      </c>
      <c r="K245" s="20"/>
    </row>
    <row r="246" s="5" customFormat="1" customHeight="1" spans="1:11">
      <c r="A246" s="20">
        <v>3.2</v>
      </c>
      <c r="B246" s="31" t="s">
        <v>91</v>
      </c>
      <c r="C246" s="22">
        <f t="shared" si="36"/>
        <v>82.250016</v>
      </c>
      <c r="D246" s="41"/>
      <c r="E246" s="41"/>
      <c r="F246" s="41"/>
      <c r="G246" s="24">
        <f t="shared" si="33"/>
        <v>82.250016</v>
      </c>
      <c r="H246" s="20" t="s">
        <v>61</v>
      </c>
      <c r="I246" s="61" t="s">
        <v>293</v>
      </c>
      <c r="J246" s="61" t="s">
        <v>93</v>
      </c>
      <c r="K246" s="20"/>
    </row>
    <row r="247" s="5" customFormat="1" customHeight="1" spans="1:11">
      <c r="A247" s="20">
        <v>3.3</v>
      </c>
      <c r="B247" s="31" t="s">
        <v>94</v>
      </c>
      <c r="C247" s="22">
        <f t="shared" si="36"/>
        <v>28.5054</v>
      </c>
      <c r="D247" s="41"/>
      <c r="E247" s="41"/>
      <c r="F247" s="41"/>
      <c r="G247" s="24">
        <f t="shared" si="33"/>
        <v>28.5054</v>
      </c>
      <c r="H247" s="20" t="s">
        <v>61</v>
      </c>
      <c r="I247" s="61" t="s">
        <v>294</v>
      </c>
      <c r="J247" s="61" t="s">
        <v>96</v>
      </c>
      <c r="K247" s="20"/>
    </row>
    <row r="248" s="5" customFormat="1" customHeight="1" spans="1:11">
      <c r="A248" s="20">
        <v>3.4</v>
      </c>
      <c r="B248" s="31" t="s">
        <v>97</v>
      </c>
      <c r="C248" s="22">
        <f t="shared" si="36"/>
        <v>10.590672</v>
      </c>
      <c r="D248" s="41"/>
      <c r="E248" s="41"/>
      <c r="F248" s="41"/>
      <c r="G248" s="24">
        <f t="shared" si="33"/>
        <v>10.590672</v>
      </c>
      <c r="H248" s="20" t="s">
        <v>61</v>
      </c>
      <c r="I248" s="61" t="s">
        <v>295</v>
      </c>
      <c r="J248" s="61" t="s">
        <v>99</v>
      </c>
      <c r="K248" s="20"/>
    </row>
    <row r="249" s="5" customFormat="1" customHeight="1" spans="1:11">
      <c r="A249" s="20">
        <v>3.5</v>
      </c>
      <c r="B249" s="31" t="s">
        <v>100</v>
      </c>
      <c r="C249" s="22">
        <f t="shared" si="36"/>
        <v>15.39209</v>
      </c>
      <c r="D249" s="41"/>
      <c r="E249" s="41"/>
      <c r="F249" s="41"/>
      <c r="G249" s="24">
        <f t="shared" si="33"/>
        <v>15.39209</v>
      </c>
      <c r="H249" s="20" t="s">
        <v>61</v>
      </c>
      <c r="I249" s="61" t="s">
        <v>296</v>
      </c>
      <c r="J249" s="61" t="s">
        <v>102</v>
      </c>
      <c r="K249" s="20"/>
    </row>
    <row r="250" s="5" customFormat="1" customHeight="1" spans="1:11">
      <c r="A250" s="18">
        <v>4</v>
      </c>
      <c r="B250" s="40" t="s">
        <v>103</v>
      </c>
      <c r="C250" s="15">
        <f>C251+C252</f>
        <v>284.729312</v>
      </c>
      <c r="D250" s="43"/>
      <c r="E250" s="43"/>
      <c r="F250" s="43"/>
      <c r="G250" s="24">
        <f t="shared" si="33"/>
        <v>284.729312</v>
      </c>
      <c r="H250" s="18"/>
      <c r="I250" s="61" t="s">
        <v>75</v>
      </c>
      <c r="J250" s="61" t="s">
        <v>75</v>
      </c>
      <c r="K250" s="18"/>
    </row>
    <row r="251" s="5" customFormat="1" customHeight="1" spans="1:11">
      <c r="A251" s="20">
        <v>4.1</v>
      </c>
      <c r="B251" s="42" t="s">
        <v>104</v>
      </c>
      <c r="C251" s="22">
        <f t="shared" ref="C251:C255" si="37">J251*I251/10000</f>
        <v>135.830112</v>
      </c>
      <c r="D251" s="41"/>
      <c r="E251" s="41"/>
      <c r="F251" s="41"/>
      <c r="G251" s="24">
        <f t="shared" si="33"/>
        <v>135.830112</v>
      </c>
      <c r="H251" s="20" t="s">
        <v>42</v>
      </c>
      <c r="I251" s="61" t="s">
        <v>297</v>
      </c>
      <c r="J251" s="61" t="s">
        <v>106</v>
      </c>
      <c r="K251" s="20"/>
    </row>
    <row r="252" s="5" customFormat="1" customHeight="1" spans="1:11">
      <c r="A252" s="20">
        <v>4.2</v>
      </c>
      <c r="B252" s="42" t="s">
        <v>107</v>
      </c>
      <c r="C252" s="22">
        <f t="shared" si="37"/>
        <v>148.8992</v>
      </c>
      <c r="D252" s="41"/>
      <c r="E252" s="41"/>
      <c r="F252" s="41"/>
      <c r="G252" s="24">
        <f t="shared" si="33"/>
        <v>148.8992</v>
      </c>
      <c r="H252" s="20" t="s">
        <v>42</v>
      </c>
      <c r="I252" s="61" t="s">
        <v>298</v>
      </c>
      <c r="J252" s="61">
        <v>62</v>
      </c>
      <c r="K252" s="20"/>
    </row>
    <row r="253" s="5" customFormat="1" customHeight="1" spans="1:11">
      <c r="A253" s="18">
        <v>5</v>
      </c>
      <c r="B253" s="40" t="s">
        <v>109</v>
      </c>
      <c r="C253" s="15">
        <f>C254+C255</f>
        <v>70.175</v>
      </c>
      <c r="D253" s="43"/>
      <c r="E253" s="43"/>
      <c r="F253" s="43"/>
      <c r="G253" s="24">
        <f t="shared" si="33"/>
        <v>70.175</v>
      </c>
      <c r="H253" s="18"/>
      <c r="I253" s="61" t="s">
        <v>75</v>
      </c>
      <c r="J253" s="61" t="s">
        <v>75</v>
      </c>
      <c r="K253" s="18"/>
    </row>
    <row r="254" s="5" customFormat="1" customHeight="1" spans="1:11">
      <c r="A254" s="20">
        <v>5.1</v>
      </c>
      <c r="B254" s="42" t="s">
        <v>110</v>
      </c>
      <c r="C254" s="22">
        <f t="shared" si="37"/>
        <v>26.6</v>
      </c>
      <c r="D254" s="41"/>
      <c r="E254" s="41"/>
      <c r="F254" s="41"/>
      <c r="G254" s="24">
        <f t="shared" si="33"/>
        <v>26.6</v>
      </c>
      <c r="H254" s="20" t="s">
        <v>77</v>
      </c>
      <c r="I254" s="61" t="s">
        <v>299</v>
      </c>
      <c r="J254" s="61">
        <f>J221</f>
        <v>3800</v>
      </c>
      <c r="K254" s="20"/>
    </row>
    <row r="255" s="5" customFormat="1" customHeight="1" spans="1:11">
      <c r="A255" s="20">
        <v>5.2</v>
      </c>
      <c r="B255" s="42" t="s">
        <v>112</v>
      </c>
      <c r="C255" s="22">
        <f t="shared" si="37"/>
        <v>43.575</v>
      </c>
      <c r="D255" s="41"/>
      <c r="E255" s="41"/>
      <c r="F255" s="41"/>
      <c r="G255" s="24">
        <f t="shared" si="33"/>
        <v>43.575</v>
      </c>
      <c r="H255" s="20" t="s">
        <v>113</v>
      </c>
      <c r="I255" s="61" t="s">
        <v>300</v>
      </c>
      <c r="J255" s="61">
        <f>J222</f>
        <v>83</v>
      </c>
      <c r="K255" s="20"/>
    </row>
    <row r="256" s="5" customFormat="1" customHeight="1" spans="1:11">
      <c r="A256" s="18" t="s">
        <v>301</v>
      </c>
      <c r="B256" s="16" t="s">
        <v>302</v>
      </c>
      <c r="C256" s="15">
        <f>C257+C269+C273+C277+C280</f>
        <v>364.87273814</v>
      </c>
      <c r="D256" s="15">
        <f>D257+D269+D273+D277+D280</f>
        <v>0</v>
      </c>
      <c r="E256" s="15">
        <f>E257+E269+E273+E277+E280</f>
        <v>0</v>
      </c>
      <c r="F256" s="15">
        <f>F257+F269+F273+F277+F280</f>
        <v>0</v>
      </c>
      <c r="G256" s="15">
        <f t="shared" ref="G256:G276" si="38">C256+D256+E256+F256</f>
        <v>364.87273814</v>
      </c>
      <c r="H256" s="20"/>
      <c r="I256" s="61" t="s">
        <v>75</v>
      </c>
      <c r="J256" s="61" t="s">
        <v>75</v>
      </c>
      <c r="K256" s="54">
        <f>G256/G343</f>
        <v>0.0330391477935678</v>
      </c>
    </row>
    <row r="257" s="5" customFormat="1" customHeight="1" spans="1:11">
      <c r="A257" s="18">
        <v>1</v>
      </c>
      <c r="B257" s="40" t="s">
        <v>31</v>
      </c>
      <c r="C257" s="62">
        <f>SUM(C258:C268)</f>
        <v>154.14641914</v>
      </c>
      <c r="D257" s="41"/>
      <c r="E257" s="41"/>
      <c r="F257" s="41"/>
      <c r="G257" s="29">
        <f t="shared" si="38"/>
        <v>154.14641914</v>
      </c>
      <c r="H257" s="20"/>
      <c r="I257" s="61" t="s">
        <v>75</v>
      </c>
      <c r="J257" s="61" t="s">
        <v>75</v>
      </c>
      <c r="K257" s="20"/>
    </row>
    <row r="258" s="5" customFormat="1" customHeight="1" spans="1:11">
      <c r="A258" s="20">
        <v>1.1</v>
      </c>
      <c r="B258" s="42" t="s">
        <v>32</v>
      </c>
      <c r="C258" s="22">
        <f t="shared" ref="C257:C268" si="39">J258*I258/10000</f>
        <v>9.8324</v>
      </c>
      <c r="D258" s="41"/>
      <c r="E258" s="41"/>
      <c r="F258" s="41"/>
      <c r="G258" s="24">
        <f t="shared" si="38"/>
        <v>9.8324</v>
      </c>
      <c r="H258" s="20" t="s">
        <v>33</v>
      </c>
      <c r="I258" s="61" t="s">
        <v>303</v>
      </c>
      <c r="J258" s="61" t="s">
        <v>117</v>
      </c>
      <c r="K258" s="20"/>
    </row>
    <row r="259" s="5" customFormat="1" customHeight="1" spans="1:11">
      <c r="A259" s="20">
        <v>1.2</v>
      </c>
      <c r="B259" s="42" t="s">
        <v>35</v>
      </c>
      <c r="C259" s="22">
        <f t="shared" si="39"/>
        <v>13.744824</v>
      </c>
      <c r="D259" s="41"/>
      <c r="E259" s="41"/>
      <c r="F259" s="41"/>
      <c r="G259" s="24">
        <f t="shared" si="38"/>
        <v>13.744824</v>
      </c>
      <c r="H259" s="20" t="s">
        <v>33</v>
      </c>
      <c r="I259" s="61" t="s">
        <v>304</v>
      </c>
      <c r="J259" s="61" t="s">
        <v>37</v>
      </c>
      <c r="K259" s="20"/>
    </row>
    <row r="260" s="5" customFormat="1" customHeight="1" spans="1:11">
      <c r="A260" s="20">
        <v>1.3</v>
      </c>
      <c r="B260" s="42" t="s">
        <v>38</v>
      </c>
      <c r="C260" s="22">
        <f t="shared" si="39"/>
        <v>1.678716</v>
      </c>
      <c r="D260" s="41"/>
      <c r="E260" s="41"/>
      <c r="F260" s="41"/>
      <c r="G260" s="24">
        <f t="shared" si="38"/>
        <v>1.678716</v>
      </c>
      <c r="H260" s="20" t="s">
        <v>33</v>
      </c>
      <c r="I260" s="61" t="s">
        <v>305</v>
      </c>
      <c r="J260" s="61" t="s">
        <v>40</v>
      </c>
      <c r="K260" s="20"/>
    </row>
    <row r="261" s="5" customFormat="1" customHeight="1" spans="1:11">
      <c r="A261" s="20">
        <v>1.4</v>
      </c>
      <c r="B261" s="42" t="s">
        <v>41</v>
      </c>
      <c r="C261" s="22">
        <f t="shared" si="39"/>
        <v>16.178586</v>
      </c>
      <c r="D261" s="41"/>
      <c r="E261" s="41"/>
      <c r="F261" s="41"/>
      <c r="G261" s="24">
        <f t="shared" si="38"/>
        <v>16.178586</v>
      </c>
      <c r="H261" s="20" t="s">
        <v>42</v>
      </c>
      <c r="I261" s="61" t="s">
        <v>306</v>
      </c>
      <c r="J261" s="61" t="s">
        <v>44</v>
      </c>
      <c r="K261" s="20"/>
    </row>
    <row r="262" s="5" customFormat="1" customHeight="1" spans="1:11">
      <c r="A262" s="20">
        <v>1.5</v>
      </c>
      <c r="B262" s="42" t="s">
        <v>147</v>
      </c>
      <c r="C262" s="22">
        <f t="shared" si="39"/>
        <v>60.444364</v>
      </c>
      <c r="D262" s="41"/>
      <c r="E262" s="41"/>
      <c r="F262" s="41"/>
      <c r="G262" s="24">
        <f t="shared" si="38"/>
        <v>60.444364</v>
      </c>
      <c r="H262" s="20" t="s">
        <v>42</v>
      </c>
      <c r="I262" s="61" t="s">
        <v>307</v>
      </c>
      <c r="J262" s="61" t="s">
        <v>149</v>
      </c>
      <c r="K262" s="20"/>
    </row>
    <row r="263" s="5" customFormat="1" customHeight="1" spans="1:11">
      <c r="A263" s="20">
        <v>1.6</v>
      </c>
      <c r="B263" s="26" t="s">
        <v>48</v>
      </c>
      <c r="C263" s="22">
        <f t="shared" si="39"/>
        <v>16.7705</v>
      </c>
      <c r="D263" s="41"/>
      <c r="E263" s="41"/>
      <c r="F263" s="41"/>
      <c r="G263" s="24">
        <f t="shared" si="38"/>
        <v>16.7705</v>
      </c>
      <c r="H263" s="20" t="s">
        <v>33</v>
      </c>
      <c r="I263" s="61" t="s">
        <v>308</v>
      </c>
      <c r="J263" s="61" t="s">
        <v>50</v>
      </c>
      <c r="K263" s="20"/>
    </row>
    <row r="264" s="5" customFormat="1" customHeight="1" spans="1:11">
      <c r="A264" s="20">
        <v>1.7</v>
      </c>
      <c r="B264" s="26" t="s">
        <v>51</v>
      </c>
      <c r="C264" s="22">
        <f t="shared" si="39"/>
        <v>0.804405</v>
      </c>
      <c r="D264" s="41"/>
      <c r="E264" s="41"/>
      <c r="F264" s="41"/>
      <c r="G264" s="24">
        <f t="shared" si="38"/>
        <v>0.804405</v>
      </c>
      <c r="H264" s="20" t="s">
        <v>33</v>
      </c>
      <c r="I264" s="61" t="s">
        <v>309</v>
      </c>
      <c r="J264" s="25">
        <v>8.15</v>
      </c>
      <c r="K264" s="20"/>
    </row>
    <row r="265" s="5" customFormat="1" customHeight="1" spans="1:11">
      <c r="A265" s="20">
        <v>1.8</v>
      </c>
      <c r="B265" s="42" t="s">
        <v>53</v>
      </c>
      <c r="C265" s="22">
        <f t="shared" si="39"/>
        <v>7.152376</v>
      </c>
      <c r="D265" s="41"/>
      <c r="E265" s="41"/>
      <c r="F265" s="41"/>
      <c r="G265" s="24">
        <f t="shared" si="38"/>
        <v>7.152376</v>
      </c>
      <c r="H265" s="20" t="s">
        <v>42</v>
      </c>
      <c r="I265" s="61" t="s">
        <v>310</v>
      </c>
      <c r="J265" s="61" t="s">
        <v>55</v>
      </c>
      <c r="K265" s="20"/>
    </row>
    <row r="266" s="5" customFormat="1" customHeight="1" spans="1:11">
      <c r="A266" s="20">
        <v>1.9</v>
      </c>
      <c r="B266" s="42" t="s">
        <v>56</v>
      </c>
      <c r="C266" s="22">
        <f t="shared" si="39"/>
        <v>10.283193</v>
      </c>
      <c r="D266" s="41"/>
      <c r="E266" s="41"/>
      <c r="F266" s="41"/>
      <c r="G266" s="24">
        <f t="shared" si="38"/>
        <v>10.283193</v>
      </c>
      <c r="H266" s="20" t="s">
        <v>42</v>
      </c>
      <c r="I266" s="61" t="s">
        <v>311</v>
      </c>
      <c r="J266" s="61" t="s">
        <v>58</v>
      </c>
      <c r="K266" s="20"/>
    </row>
    <row r="267" s="5" customFormat="1" customHeight="1" spans="1:11">
      <c r="A267" s="20" t="s">
        <v>59</v>
      </c>
      <c r="B267" s="42" t="s">
        <v>60</v>
      </c>
      <c r="C267" s="22">
        <f t="shared" si="39"/>
        <v>3.606</v>
      </c>
      <c r="D267" s="41"/>
      <c r="E267" s="41"/>
      <c r="F267" s="41"/>
      <c r="G267" s="24">
        <f t="shared" si="38"/>
        <v>3.606</v>
      </c>
      <c r="H267" s="20" t="s">
        <v>61</v>
      </c>
      <c r="I267" s="61" t="s">
        <v>312</v>
      </c>
      <c r="J267" s="61">
        <f>J234</f>
        <v>10</v>
      </c>
      <c r="K267" s="20"/>
    </row>
    <row r="268" s="5" customFormat="1" customHeight="1" spans="1:11">
      <c r="A268" s="20">
        <v>1.11</v>
      </c>
      <c r="B268" s="42" t="s">
        <v>64</v>
      </c>
      <c r="C268" s="22">
        <f t="shared" si="39"/>
        <v>13.65105514</v>
      </c>
      <c r="D268" s="41"/>
      <c r="E268" s="41"/>
      <c r="F268" s="41"/>
      <c r="G268" s="24">
        <f t="shared" si="38"/>
        <v>13.65105514</v>
      </c>
      <c r="H268" s="20" t="s">
        <v>33</v>
      </c>
      <c r="I268" s="61">
        <f>I261*0.2+I262*0.3+I278*0.04+I279*0.05</f>
        <v>3848.62</v>
      </c>
      <c r="J268" s="61" t="s">
        <v>65</v>
      </c>
      <c r="K268" s="20"/>
    </row>
    <row r="269" s="5" customFormat="1" customHeight="1" spans="1:11">
      <c r="A269" s="18">
        <v>2</v>
      </c>
      <c r="B269" s="40" t="s">
        <v>74</v>
      </c>
      <c r="C269" s="62">
        <f>SUM(C270:C272)</f>
        <v>35.321954</v>
      </c>
      <c r="D269" s="62">
        <f>SUM(D270:D272)</f>
        <v>0</v>
      </c>
      <c r="E269" s="62">
        <f>SUM(E270:E272)</f>
        <v>0</v>
      </c>
      <c r="F269" s="62">
        <f>SUM(F270:F272)</f>
        <v>0</v>
      </c>
      <c r="G269" s="62">
        <f t="shared" si="38"/>
        <v>35.321954</v>
      </c>
      <c r="H269" s="20"/>
      <c r="I269" s="61" t="s">
        <v>75</v>
      </c>
      <c r="J269" s="61" t="s">
        <v>75</v>
      </c>
      <c r="K269" s="20"/>
    </row>
    <row r="270" s="5" customFormat="1" customHeight="1" spans="1:11">
      <c r="A270" s="20">
        <v>2.1</v>
      </c>
      <c r="B270" s="31" t="s">
        <v>79</v>
      </c>
      <c r="C270" s="22">
        <f t="shared" ref="C270:C272" si="40">J270*I270/10000</f>
        <v>10.4</v>
      </c>
      <c r="D270" s="41"/>
      <c r="E270" s="41"/>
      <c r="F270" s="41"/>
      <c r="G270" s="24">
        <f t="shared" si="38"/>
        <v>10.4</v>
      </c>
      <c r="H270" s="20" t="s">
        <v>77</v>
      </c>
      <c r="I270" s="61" t="s">
        <v>313</v>
      </c>
      <c r="J270" s="61">
        <f>J241</f>
        <v>6500</v>
      </c>
      <c r="K270" s="20"/>
    </row>
    <row r="271" s="5" customFormat="1" customHeight="1" spans="1:11">
      <c r="A271" s="20">
        <v>2.2</v>
      </c>
      <c r="B271" s="42" t="s">
        <v>81</v>
      </c>
      <c r="C271" s="22">
        <f t="shared" si="40"/>
        <v>8.637816</v>
      </c>
      <c r="D271" s="41"/>
      <c r="E271" s="41"/>
      <c r="F271" s="41"/>
      <c r="G271" s="24">
        <f t="shared" si="38"/>
        <v>8.637816</v>
      </c>
      <c r="H271" s="20" t="s">
        <v>77</v>
      </c>
      <c r="I271" s="61" t="s">
        <v>274</v>
      </c>
      <c r="J271" s="61" t="s">
        <v>83</v>
      </c>
      <c r="K271" s="20"/>
    </row>
    <row r="272" s="5" customFormat="1" customHeight="1" spans="1:11">
      <c r="A272" s="20">
        <v>2.3</v>
      </c>
      <c r="B272" s="42" t="s">
        <v>84</v>
      </c>
      <c r="C272" s="22">
        <f t="shared" si="40"/>
        <v>16.284138</v>
      </c>
      <c r="D272" s="41"/>
      <c r="E272" s="41"/>
      <c r="F272" s="41"/>
      <c r="G272" s="24">
        <f t="shared" si="38"/>
        <v>16.284138</v>
      </c>
      <c r="H272" s="32" t="s">
        <v>33</v>
      </c>
      <c r="I272" s="61" t="s">
        <v>314</v>
      </c>
      <c r="J272" s="61" t="s">
        <v>86</v>
      </c>
      <c r="K272" s="20"/>
    </row>
    <row r="273" s="5" customFormat="1" customHeight="1" spans="1:11">
      <c r="A273" s="18">
        <v>3</v>
      </c>
      <c r="B273" s="40" t="s">
        <v>87</v>
      </c>
      <c r="C273" s="15">
        <f>SUM(C274:C276)</f>
        <v>50.975018</v>
      </c>
      <c r="D273" s="15">
        <f>SUM(D274:D276)</f>
        <v>0</v>
      </c>
      <c r="E273" s="15">
        <f>SUM(E274:E276)</f>
        <v>0</v>
      </c>
      <c r="F273" s="15">
        <f>SUM(F274:F276)</f>
        <v>0</v>
      </c>
      <c r="G273" s="29">
        <f t="shared" si="38"/>
        <v>50.975018</v>
      </c>
      <c r="H273" s="20"/>
      <c r="I273" s="61" t="s">
        <v>75</v>
      </c>
      <c r="J273" s="61" t="s">
        <v>75</v>
      </c>
      <c r="K273" s="20"/>
    </row>
    <row r="274" s="5" customFormat="1" customHeight="1" spans="1:11">
      <c r="A274" s="20">
        <v>3.1</v>
      </c>
      <c r="B274" s="31" t="s">
        <v>94</v>
      </c>
      <c r="C274" s="22">
        <f t="shared" ref="C274:C276" si="41">J274*I274/10000</f>
        <v>30.57852</v>
      </c>
      <c r="D274" s="41"/>
      <c r="E274" s="41"/>
      <c r="F274" s="41"/>
      <c r="G274" s="24">
        <f t="shared" si="38"/>
        <v>30.57852</v>
      </c>
      <c r="H274" s="20" t="s">
        <v>61</v>
      </c>
      <c r="I274" s="61" t="s">
        <v>315</v>
      </c>
      <c r="J274" s="61" t="s">
        <v>96</v>
      </c>
      <c r="K274" s="20"/>
    </row>
    <row r="275" s="5" customFormat="1" customHeight="1" spans="1:11">
      <c r="A275" s="20">
        <v>3.2</v>
      </c>
      <c r="B275" s="31" t="s">
        <v>97</v>
      </c>
      <c r="C275" s="22">
        <f t="shared" si="41"/>
        <v>8.63052</v>
      </c>
      <c r="D275" s="41"/>
      <c r="E275" s="41"/>
      <c r="F275" s="41"/>
      <c r="G275" s="24">
        <f t="shared" si="38"/>
        <v>8.63052</v>
      </c>
      <c r="H275" s="20" t="s">
        <v>61</v>
      </c>
      <c r="I275" s="61" t="s">
        <v>316</v>
      </c>
      <c r="J275" s="61" t="s">
        <v>99</v>
      </c>
      <c r="K275" s="20"/>
    </row>
    <row r="276" s="5" customFormat="1" customHeight="1" spans="1:11">
      <c r="A276" s="20">
        <v>3.3</v>
      </c>
      <c r="B276" s="31" t="s">
        <v>100</v>
      </c>
      <c r="C276" s="22">
        <f t="shared" si="41"/>
        <v>11.765978</v>
      </c>
      <c r="D276" s="41"/>
      <c r="E276" s="41"/>
      <c r="F276" s="41"/>
      <c r="G276" s="24">
        <f t="shared" si="38"/>
        <v>11.765978</v>
      </c>
      <c r="H276" s="20" t="s">
        <v>61</v>
      </c>
      <c r="I276" s="61" t="s">
        <v>317</v>
      </c>
      <c r="J276" s="61" t="s">
        <v>102</v>
      </c>
      <c r="K276" s="20"/>
    </row>
    <row r="277" s="5" customFormat="1" customHeight="1" spans="1:11">
      <c r="A277" s="18">
        <v>4</v>
      </c>
      <c r="B277" s="40" t="s">
        <v>103</v>
      </c>
      <c r="C277" s="15">
        <f>C278+C279</f>
        <v>94.354347</v>
      </c>
      <c r="D277" s="15">
        <f>D278+D279</f>
        <v>0</v>
      </c>
      <c r="E277" s="15">
        <f>E278+E279</f>
        <v>0</v>
      </c>
      <c r="F277" s="15">
        <f>F278+F279</f>
        <v>0</v>
      </c>
      <c r="G277" s="15">
        <f t="shared" ref="G277:G282" si="42">C277+D277+E277+F277</f>
        <v>94.354347</v>
      </c>
      <c r="H277" s="20"/>
      <c r="I277" s="61" t="s">
        <v>75</v>
      </c>
      <c r="J277" s="61" t="s">
        <v>75</v>
      </c>
      <c r="K277" s="20"/>
    </row>
    <row r="278" s="5" customFormat="1" customHeight="1" spans="1:11">
      <c r="A278" s="20">
        <v>4.1</v>
      </c>
      <c r="B278" s="42" t="s">
        <v>104</v>
      </c>
      <c r="C278" s="22">
        <f t="shared" ref="C278:C282" si="43">J278*I278/10000</f>
        <v>49.946347</v>
      </c>
      <c r="D278" s="41"/>
      <c r="E278" s="41"/>
      <c r="F278" s="41"/>
      <c r="G278" s="24">
        <f t="shared" si="42"/>
        <v>49.946347</v>
      </c>
      <c r="H278" s="20" t="s">
        <v>42</v>
      </c>
      <c r="I278" s="61" t="s">
        <v>318</v>
      </c>
      <c r="J278" s="61" t="s">
        <v>106</v>
      </c>
      <c r="K278" s="20"/>
    </row>
    <row r="279" s="5" customFormat="1" customHeight="1" spans="1:11">
      <c r="A279" s="20">
        <v>4.2</v>
      </c>
      <c r="B279" s="42" t="s">
        <v>175</v>
      </c>
      <c r="C279" s="22">
        <f t="shared" si="43"/>
        <v>44.408</v>
      </c>
      <c r="D279" s="41"/>
      <c r="E279" s="41"/>
      <c r="F279" s="41"/>
      <c r="G279" s="24">
        <f t="shared" si="42"/>
        <v>44.408</v>
      </c>
      <c r="H279" s="20" t="s">
        <v>42</v>
      </c>
      <c r="I279" s="61" t="s">
        <v>319</v>
      </c>
      <c r="J279" s="61">
        <v>52</v>
      </c>
      <c r="K279" s="20"/>
    </row>
    <row r="280" s="5" customFormat="1" customHeight="1" spans="1:11">
      <c r="A280" s="18">
        <v>5</v>
      </c>
      <c r="B280" s="40" t="s">
        <v>109</v>
      </c>
      <c r="C280" s="15">
        <f>SUM(C281:C282)</f>
        <v>30.075</v>
      </c>
      <c r="D280" s="15">
        <f>SUM(D281:D282)</f>
        <v>0</v>
      </c>
      <c r="E280" s="15">
        <f>SUM(E281:E282)</f>
        <v>0</v>
      </c>
      <c r="F280" s="15">
        <f>SUM(F281:F282)</f>
        <v>0</v>
      </c>
      <c r="G280" s="29">
        <f t="shared" si="42"/>
        <v>30.075</v>
      </c>
      <c r="H280" s="20"/>
      <c r="I280" s="61" t="s">
        <v>75</v>
      </c>
      <c r="J280" s="61" t="s">
        <v>75</v>
      </c>
      <c r="K280" s="20"/>
    </row>
    <row r="281" s="5" customFormat="1" customHeight="1" spans="1:11">
      <c r="A281" s="20">
        <v>5.1</v>
      </c>
      <c r="B281" s="42" t="s">
        <v>110</v>
      </c>
      <c r="C281" s="22">
        <f t="shared" si="43"/>
        <v>11.4</v>
      </c>
      <c r="D281" s="41"/>
      <c r="E281" s="41"/>
      <c r="F281" s="41"/>
      <c r="G281" s="24">
        <f t="shared" si="42"/>
        <v>11.4</v>
      </c>
      <c r="H281" s="20" t="s">
        <v>199</v>
      </c>
      <c r="I281" s="61" t="s">
        <v>320</v>
      </c>
      <c r="J281" s="61">
        <f>J254</f>
        <v>3800</v>
      </c>
      <c r="K281" s="20"/>
    </row>
    <row r="282" s="5" customFormat="1" customHeight="1" spans="1:11">
      <c r="A282" s="20">
        <v>5.2</v>
      </c>
      <c r="B282" s="41" t="s">
        <v>112</v>
      </c>
      <c r="C282" s="22">
        <f t="shared" si="43"/>
        <v>18.675</v>
      </c>
      <c r="D282" s="41"/>
      <c r="E282" s="41"/>
      <c r="F282" s="41"/>
      <c r="G282" s="24">
        <f t="shared" si="42"/>
        <v>18.675</v>
      </c>
      <c r="H282" s="20" t="s">
        <v>113</v>
      </c>
      <c r="I282" s="61" t="s">
        <v>321</v>
      </c>
      <c r="J282" s="61">
        <f>J222</f>
        <v>83</v>
      </c>
      <c r="K282" s="20"/>
    </row>
    <row r="283" s="5" customFormat="1" customHeight="1" spans="1:11">
      <c r="A283" s="18" t="s">
        <v>322</v>
      </c>
      <c r="B283" s="16" t="s">
        <v>323</v>
      </c>
      <c r="C283" s="15">
        <f>C284+C296+C301+C306+C309</f>
        <v>554.809582</v>
      </c>
      <c r="D283" s="15">
        <f>D284+D296+D301+D306+D309</f>
        <v>0</v>
      </c>
      <c r="E283" s="15">
        <f>E284+E296+E301+E306+E309</f>
        <v>0</v>
      </c>
      <c r="F283" s="15">
        <f>F284+F296+F301+F306+F309</f>
        <v>0</v>
      </c>
      <c r="G283" s="29">
        <f t="shared" ref="G283:G307" si="44">C283+D283+E283+F283</f>
        <v>554.809582</v>
      </c>
      <c r="H283" s="20"/>
      <c r="I283" s="61" t="s">
        <v>75</v>
      </c>
      <c r="J283" s="61" t="s">
        <v>75</v>
      </c>
      <c r="K283" s="54">
        <f>G283/G343</f>
        <v>0.0502378880659269</v>
      </c>
    </row>
    <row r="284" s="5" customFormat="1" customHeight="1" spans="1:11">
      <c r="A284" s="18">
        <v>1</v>
      </c>
      <c r="B284" s="40" t="s">
        <v>31</v>
      </c>
      <c r="C284" s="15">
        <f>SUM(C285:C295)</f>
        <v>280.947387</v>
      </c>
      <c r="D284" s="15">
        <f>SUM(D285:D295)</f>
        <v>0</v>
      </c>
      <c r="E284" s="15">
        <f>SUM(E285:E295)</f>
        <v>0</v>
      </c>
      <c r="F284" s="15">
        <f>SUM(F285:F295)</f>
        <v>0</v>
      </c>
      <c r="G284" s="29">
        <f t="shared" si="44"/>
        <v>280.947387</v>
      </c>
      <c r="H284" s="20"/>
      <c r="I284" s="61" t="s">
        <v>75</v>
      </c>
      <c r="J284" s="61" t="s">
        <v>75</v>
      </c>
      <c r="K284" s="20"/>
    </row>
    <row r="285" s="5" customFormat="1" customHeight="1" spans="1:11">
      <c r="A285" s="20">
        <v>1.1</v>
      </c>
      <c r="B285" s="21" t="s">
        <v>32</v>
      </c>
      <c r="C285" s="22">
        <f t="shared" ref="C285:C298" si="45">J285*I285/10000</f>
        <v>12.50493</v>
      </c>
      <c r="D285" s="22"/>
      <c r="E285" s="23"/>
      <c r="F285" s="23"/>
      <c r="G285" s="24">
        <f t="shared" si="44"/>
        <v>12.50493</v>
      </c>
      <c r="H285" s="25" t="s">
        <v>33</v>
      </c>
      <c r="I285" s="61" t="s">
        <v>324</v>
      </c>
      <c r="J285" s="61" t="s">
        <v>117</v>
      </c>
      <c r="K285" s="20"/>
    </row>
    <row r="286" s="5" customFormat="1" customHeight="1" spans="1:11">
      <c r="A286" s="20">
        <v>1.2</v>
      </c>
      <c r="B286" s="21" t="s">
        <v>35</v>
      </c>
      <c r="C286" s="22">
        <f t="shared" si="45"/>
        <v>16.677462</v>
      </c>
      <c r="D286" s="22"/>
      <c r="E286" s="23"/>
      <c r="F286" s="23"/>
      <c r="G286" s="24">
        <f t="shared" si="44"/>
        <v>16.677462</v>
      </c>
      <c r="H286" s="25" t="s">
        <v>33</v>
      </c>
      <c r="I286" s="61" t="s">
        <v>325</v>
      </c>
      <c r="J286" s="61" t="s">
        <v>37</v>
      </c>
      <c r="K286" s="20"/>
    </row>
    <row r="287" s="5" customFormat="1" customHeight="1" spans="1:11">
      <c r="A287" s="20">
        <v>1.3</v>
      </c>
      <c r="B287" s="21" t="s">
        <v>38</v>
      </c>
      <c r="C287" s="22">
        <f t="shared" si="45"/>
        <v>3.078279</v>
      </c>
      <c r="D287" s="22"/>
      <c r="E287" s="23"/>
      <c r="F287" s="23"/>
      <c r="G287" s="24">
        <f t="shared" si="44"/>
        <v>3.078279</v>
      </c>
      <c r="H287" s="25" t="s">
        <v>33</v>
      </c>
      <c r="I287" s="61" t="s">
        <v>326</v>
      </c>
      <c r="J287" s="61" t="s">
        <v>40</v>
      </c>
      <c r="K287" s="20"/>
    </row>
    <row r="288" s="5" customFormat="1" customHeight="1" spans="1:11">
      <c r="A288" s="20">
        <v>1.4</v>
      </c>
      <c r="B288" s="21" t="s">
        <v>41</v>
      </c>
      <c r="C288" s="22">
        <f t="shared" si="45"/>
        <v>18.595209</v>
      </c>
      <c r="D288" s="22"/>
      <c r="E288" s="23"/>
      <c r="F288" s="23"/>
      <c r="G288" s="24">
        <f t="shared" si="44"/>
        <v>18.595209</v>
      </c>
      <c r="H288" s="25" t="s">
        <v>42</v>
      </c>
      <c r="I288" s="61" t="s">
        <v>327</v>
      </c>
      <c r="J288" s="61" t="s">
        <v>44</v>
      </c>
      <c r="K288" s="20"/>
    </row>
    <row r="289" s="5" customFormat="1" customHeight="1" spans="1:11">
      <c r="A289" s="20">
        <v>1.5</v>
      </c>
      <c r="B289" s="21" t="s">
        <v>45</v>
      </c>
      <c r="C289" s="22">
        <f t="shared" si="45"/>
        <v>75.668739</v>
      </c>
      <c r="D289" s="22"/>
      <c r="E289" s="23"/>
      <c r="F289" s="23"/>
      <c r="G289" s="24">
        <f t="shared" si="44"/>
        <v>75.668739</v>
      </c>
      <c r="H289" s="25" t="s">
        <v>42</v>
      </c>
      <c r="I289" s="61" t="s">
        <v>328</v>
      </c>
      <c r="J289" s="61" t="s">
        <v>47</v>
      </c>
      <c r="K289" s="20"/>
    </row>
    <row r="290" s="5" customFormat="1" customHeight="1" spans="1:11">
      <c r="A290" s="20">
        <v>1.6</v>
      </c>
      <c r="B290" s="26" t="s">
        <v>48</v>
      </c>
      <c r="C290" s="22">
        <f t="shared" si="45"/>
        <v>19.278</v>
      </c>
      <c r="D290" s="22"/>
      <c r="E290" s="23"/>
      <c r="F290" s="23"/>
      <c r="G290" s="24">
        <f t="shared" si="44"/>
        <v>19.278</v>
      </c>
      <c r="H290" s="25" t="s">
        <v>33</v>
      </c>
      <c r="I290" s="61" t="s">
        <v>329</v>
      </c>
      <c r="J290" s="61" t="s">
        <v>50</v>
      </c>
      <c r="K290" s="20"/>
    </row>
    <row r="291" s="5" customFormat="1" customHeight="1" spans="1:11">
      <c r="A291" s="20">
        <v>1.7</v>
      </c>
      <c r="B291" s="26" t="s">
        <v>51</v>
      </c>
      <c r="C291" s="22">
        <f t="shared" si="45"/>
        <v>0.925025</v>
      </c>
      <c r="D291" s="22"/>
      <c r="E291" s="23"/>
      <c r="F291" s="23"/>
      <c r="G291" s="24">
        <f t="shared" si="44"/>
        <v>0.925025</v>
      </c>
      <c r="H291" s="25" t="s">
        <v>33</v>
      </c>
      <c r="I291" s="61" t="s">
        <v>330</v>
      </c>
      <c r="J291" s="25">
        <v>8.15</v>
      </c>
      <c r="K291" s="20"/>
    </row>
    <row r="292" s="5" customFormat="1" customHeight="1" spans="1:11">
      <c r="A292" s="20">
        <v>1.8</v>
      </c>
      <c r="B292" s="21" t="s">
        <v>53</v>
      </c>
      <c r="C292" s="22">
        <f t="shared" si="45"/>
        <v>6.290816</v>
      </c>
      <c r="D292" s="22"/>
      <c r="E292" s="23"/>
      <c r="F292" s="23"/>
      <c r="G292" s="24">
        <f t="shared" si="44"/>
        <v>6.290816</v>
      </c>
      <c r="H292" s="25" t="s">
        <v>42</v>
      </c>
      <c r="I292" s="61" t="s">
        <v>331</v>
      </c>
      <c r="J292" s="61" t="s">
        <v>55</v>
      </c>
      <c r="K292" s="20"/>
    </row>
    <row r="293" s="5" customFormat="1" customHeight="1" spans="1:11">
      <c r="A293" s="20">
        <v>1.9</v>
      </c>
      <c r="B293" s="21" t="s">
        <v>56</v>
      </c>
      <c r="C293" s="22">
        <f t="shared" si="45"/>
        <v>10.543527</v>
      </c>
      <c r="D293" s="22"/>
      <c r="E293" s="23"/>
      <c r="F293" s="23"/>
      <c r="G293" s="24">
        <f t="shared" si="44"/>
        <v>10.543527</v>
      </c>
      <c r="H293" s="25" t="s">
        <v>42</v>
      </c>
      <c r="I293" s="61" t="s">
        <v>332</v>
      </c>
      <c r="J293" s="61" t="s">
        <v>58</v>
      </c>
      <c r="K293" s="20"/>
    </row>
    <row r="294" s="5" customFormat="1" customHeight="1" spans="1:11">
      <c r="A294" s="20" t="s">
        <v>59</v>
      </c>
      <c r="B294" s="21" t="s">
        <v>60</v>
      </c>
      <c r="C294" s="22">
        <f t="shared" si="45"/>
        <v>3.172</v>
      </c>
      <c r="D294" s="22"/>
      <c r="E294" s="23"/>
      <c r="F294" s="23"/>
      <c r="G294" s="24">
        <f t="shared" si="44"/>
        <v>3.172</v>
      </c>
      <c r="H294" s="25" t="s">
        <v>61</v>
      </c>
      <c r="I294" s="61" t="s">
        <v>333</v>
      </c>
      <c r="J294" s="61">
        <f>J267</f>
        <v>10</v>
      </c>
      <c r="K294" s="20"/>
    </row>
    <row r="295" s="5" customFormat="1" customHeight="1" spans="1:11">
      <c r="A295" s="20" t="s">
        <v>63</v>
      </c>
      <c r="B295" s="21" t="s">
        <v>64</v>
      </c>
      <c r="C295" s="22">
        <f t="shared" si="45"/>
        <v>114.2134</v>
      </c>
      <c r="D295" s="22"/>
      <c r="E295" s="23"/>
      <c r="F295" s="23"/>
      <c r="G295" s="24">
        <f t="shared" si="44"/>
        <v>114.2134</v>
      </c>
      <c r="H295" s="25" t="s">
        <v>33</v>
      </c>
      <c r="I295" s="61" t="s">
        <v>334</v>
      </c>
      <c r="J295" s="61" t="s">
        <v>65</v>
      </c>
      <c r="K295" s="20"/>
    </row>
    <row r="296" s="5" customFormat="1" customHeight="1" spans="1:11">
      <c r="A296" s="18">
        <v>2</v>
      </c>
      <c r="B296" s="40" t="s">
        <v>74</v>
      </c>
      <c r="C296" s="15">
        <f>SUM(C297:C300)</f>
        <v>54.869224</v>
      </c>
      <c r="D296" s="15">
        <f>SUM(D297:D300)</f>
        <v>0</v>
      </c>
      <c r="E296" s="15">
        <f>SUM(E297:E300)</f>
        <v>0</v>
      </c>
      <c r="F296" s="15">
        <f>SUM(F297:F300)</f>
        <v>0</v>
      </c>
      <c r="G296" s="29">
        <f t="shared" si="44"/>
        <v>54.869224</v>
      </c>
      <c r="H296" s="18"/>
      <c r="I296" s="61" t="s">
        <v>75</v>
      </c>
      <c r="J296" s="61" t="s">
        <v>75</v>
      </c>
      <c r="K296" s="18"/>
    </row>
    <row r="297" s="5" customFormat="1" customHeight="1" spans="1:11">
      <c r="A297" s="20">
        <v>2.1</v>
      </c>
      <c r="B297" s="31" t="s">
        <v>158</v>
      </c>
      <c r="C297" s="22">
        <f t="shared" ref="C297:C300" si="46">J297*I297/10000</f>
        <v>9.35</v>
      </c>
      <c r="D297" s="41"/>
      <c r="E297" s="41"/>
      <c r="F297" s="41"/>
      <c r="G297" s="24">
        <f t="shared" si="44"/>
        <v>9.35</v>
      </c>
      <c r="H297" s="20" t="s">
        <v>77</v>
      </c>
      <c r="I297" s="61" t="s">
        <v>239</v>
      </c>
      <c r="J297" s="61">
        <f>J87</f>
        <v>8500</v>
      </c>
      <c r="K297" s="20"/>
    </row>
    <row r="298" s="5" customFormat="1" customHeight="1" spans="1:11">
      <c r="A298" s="20">
        <v>2.2</v>
      </c>
      <c r="B298" s="31" t="s">
        <v>79</v>
      </c>
      <c r="C298" s="22">
        <f t="shared" si="46"/>
        <v>5.85</v>
      </c>
      <c r="D298" s="41"/>
      <c r="E298" s="41"/>
      <c r="F298" s="41"/>
      <c r="G298" s="24">
        <f t="shared" si="44"/>
        <v>5.85</v>
      </c>
      <c r="H298" s="20" t="s">
        <v>77</v>
      </c>
      <c r="I298" s="61" t="s">
        <v>335</v>
      </c>
      <c r="J298" s="61">
        <f>J270</f>
        <v>6500</v>
      </c>
      <c r="K298" s="20"/>
    </row>
    <row r="299" s="5" customFormat="1" customHeight="1" spans="1:11">
      <c r="A299" s="20">
        <v>2.3</v>
      </c>
      <c r="B299" s="42" t="s">
        <v>81</v>
      </c>
      <c r="C299" s="22">
        <f t="shared" si="46"/>
        <v>10.47008</v>
      </c>
      <c r="D299" s="41"/>
      <c r="E299" s="41"/>
      <c r="F299" s="41"/>
      <c r="G299" s="24">
        <f t="shared" si="44"/>
        <v>10.47008</v>
      </c>
      <c r="H299" s="20" t="s">
        <v>77</v>
      </c>
      <c r="I299" s="61" t="s">
        <v>336</v>
      </c>
      <c r="J299" s="61" t="s">
        <v>83</v>
      </c>
      <c r="K299" s="20"/>
    </row>
    <row r="300" s="5" customFormat="1" customHeight="1" spans="1:11">
      <c r="A300" s="20">
        <v>2.4</v>
      </c>
      <c r="B300" s="42" t="s">
        <v>84</v>
      </c>
      <c r="C300" s="22">
        <f t="shared" si="46"/>
        <v>29.199144</v>
      </c>
      <c r="D300" s="41"/>
      <c r="E300" s="41"/>
      <c r="F300" s="41"/>
      <c r="G300" s="24">
        <f t="shared" si="44"/>
        <v>29.199144</v>
      </c>
      <c r="H300" s="32" t="s">
        <v>33</v>
      </c>
      <c r="I300" s="61" t="s">
        <v>337</v>
      </c>
      <c r="J300" s="61" t="s">
        <v>86</v>
      </c>
      <c r="K300" s="20"/>
    </row>
    <row r="301" s="5" customFormat="1" customHeight="1" spans="1:11">
      <c r="A301" s="18">
        <v>3</v>
      </c>
      <c r="B301" s="40" t="s">
        <v>87</v>
      </c>
      <c r="C301" s="15">
        <f>SUM(C302:C305)</f>
        <v>77.75623</v>
      </c>
      <c r="D301" s="15">
        <f>SUM(D302:D305)</f>
        <v>0</v>
      </c>
      <c r="E301" s="15">
        <f>SUM(E302:E305)</f>
        <v>0</v>
      </c>
      <c r="F301" s="15">
        <f>SUM(F302:F305)</f>
        <v>0</v>
      </c>
      <c r="G301" s="29">
        <f t="shared" si="44"/>
        <v>77.75623</v>
      </c>
      <c r="H301" s="18"/>
      <c r="I301" s="61" t="s">
        <v>75</v>
      </c>
      <c r="J301" s="61" t="s">
        <v>75</v>
      </c>
      <c r="K301" s="18"/>
    </row>
    <row r="302" s="5" customFormat="1" customHeight="1" spans="1:11">
      <c r="A302" s="20">
        <v>3.1</v>
      </c>
      <c r="B302" s="31" t="s">
        <v>88</v>
      </c>
      <c r="C302" s="22">
        <f t="shared" ref="C302:C305" si="47">J302*I302/10000</f>
        <v>49.541352</v>
      </c>
      <c r="D302" s="41"/>
      <c r="E302" s="41"/>
      <c r="F302" s="41"/>
      <c r="G302" s="24">
        <f t="shared" si="44"/>
        <v>49.541352</v>
      </c>
      <c r="H302" s="20" t="s">
        <v>61</v>
      </c>
      <c r="I302" s="61" t="s">
        <v>338</v>
      </c>
      <c r="J302" s="61" t="s">
        <v>90</v>
      </c>
      <c r="K302" s="20"/>
    </row>
    <row r="303" s="5" customFormat="1" customHeight="1" spans="1:11">
      <c r="A303" s="20">
        <v>3.2</v>
      </c>
      <c r="B303" s="31" t="s">
        <v>94</v>
      </c>
      <c r="C303" s="22">
        <f t="shared" si="47"/>
        <v>16.93048</v>
      </c>
      <c r="D303" s="41"/>
      <c r="E303" s="41"/>
      <c r="F303" s="41"/>
      <c r="G303" s="24">
        <f t="shared" si="44"/>
        <v>16.93048</v>
      </c>
      <c r="H303" s="20" t="s">
        <v>61</v>
      </c>
      <c r="I303" s="61" t="s">
        <v>339</v>
      </c>
      <c r="J303" s="61" t="s">
        <v>96</v>
      </c>
      <c r="K303" s="20"/>
    </row>
    <row r="304" s="5" customFormat="1" customHeight="1" spans="1:11">
      <c r="A304" s="20">
        <v>3.3</v>
      </c>
      <c r="B304" s="31" t="s">
        <v>97</v>
      </c>
      <c r="C304" s="22">
        <f t="shared" si="47"/>
        <v>4.768728</v>
      </c>
      <c r="D304" s="41"/>
      <c r="E304" s="41"/>
      <c r="F304" s="41"/>
      <c r="G304" s="24">
        <f t="shared" si="44"/>
        <v>4.768728</v>
      </c>
      <c r="H304" s="20" t="s">
        <v>61</v>
      </c>
      <c r="I304" s="61" t="s">
        <v>340</v>
      </c>
      <c r="J304" s="61" t="s">
        <v>99</v>
      </c>
      <c r="K304" s="20"/>
    </row>
    <row r="305" s="5" customFormat="1" customHeight="1" spans="1:11">
      <c r="A305" s="20">
        <v>3.4</v>
      </c>
      <c r="B305" s="31" t="s">
        <v>100</v>
      </c>
      <c r="C305" s="22">
        <f t="shared" si="47"/>
        <v>6.51567</v>
      </c>
      <c r="D305" s="41"/>
      <c r="E305" s="41"/>
      <c r="F305" s="41"/>
      <c r="G305" s="24">
        <f t="shared" si="44"/>
        <v>6.51567</v>
      </c>
      <c r="H305" s="20" t="s">
        <v>61</v>
      </c>
      <c r="I305" s="61" t="s">
        <v>341</v>
      </c>
      <c r="J305" s="61" t="s">
        <v>102</v>
      </c>
      <c r="K305" s="20"/>
    </row>
    <row r="306" s="5" customFormat="1" customHeight="1" spans="1:11">
      <c r="A306" s="18">
        <v>4</v>
      </c>
      <c r="B306" s="40" t="s">
        <v>103</v>
      </c>
      <c r="C306" s="15">
        <f>C307+C308</f>
        <v>105.188241</v>
      </c>
      <c r="D306" s="15">
        <f>D307+D308</f>
        <v>0</v>
      </c>
      <c r="E306" s="15">
        <f>E307+E308</f>
        <v>0</v>
      </c>
      <c r="F306" s="15">
        <f>F307+F308</f>
        <v>0</v>
      </c>
      <c r="G306" s="29">
        <f t="shared" ref="G306:G312" si="48">C306+D306+E306+F306</f>
        <v>105.188241</v>
      </c>
      <c r="H306" s="18"/>
      <c r="I306" s="61" t="s">
        <v>75</v>
      </c>
      <c r="J306" s="61" t="s">
        <v>75</v>
      </c>
      <c r="K306" s="18"/>
    </row>
    <row r="307" s="5" customFormat="1" customHeight="1" spans="1:11">
      <c r="A307" s="20">
        <v>4.1</v>
      </c>
      <c r="B307" s="42" t="s">
        <v>104</v>
      </c>
      <c r="C307" s="22">
        <f t="shared" ref="C307:C311" si="49">J307*I307/10000</f>
        <v>50.361641</v>
      </c>
      <c r="D307" s="41"/>
      <c r="E307" s="41"/>
      <c r="F307" s="41"/>
      <c r="G307" s="24">
        <f t="shared" si="48"/>
        <v>50.361641</v>
      </c>
      <c r="H307" s="20" t="s">
        <v>42</v>
      </c>
      <c r="I307" s="61" t="s">
        <v>342</v>
      </c>
      <c r="J307" s="61" t="s">
        <v>106</v>
      </c>
      <c r="K307" s="20"/>
    </row>
    <row r="308" s="5" customFormat="1" customHeight="1" spans="1:11">
      <c r="A308" s="20">
        <v>4.2</v>
      </c>
      <c r="B308" s="42" t="s">
        <v>107</v>
      </c>
      <c r="C308" s="22">
        <f t="shared" si="49"/>
        <v>54.8266</v>
      </c>
      <c r="D308" s="41"/>
      <c r="E308" s="41"/>
      <c r="F308" s="41"/>
      <c r="G308" s="24">
        <f t="shared" si="48"/>
        <v>54.8266</v>
      </c>
      <c r="H308" s="20" t="s">
        <v>42</v>
      </c>
      <c r="I308" s="61" t="s">
        <v>343</v>
      </c>
      <c r="J308" s="61">
        <v>62</v>
      </c>
      <c r="K308" s="20"/>
    </row>
    <row r="309" s="5" customFormat="1" customHeight="1" spans="1:11">
      <c r="A309" s="18">
        <v>5</v>
      </c>
      <c r="B309" s="40" t="s">
        <v>109</v>
      </c>
      <c r="C309" s="15">
        <f>C310+C311</f>
        <v>36.0485</v>
      </c>
      <c r="D309" s="15">
        <f>D310+D311</f>
        <v>0</v>
      </c>
      <c r="E309" s="15">
        <f>E310+E311</f>
        <v>0</v>
      </c>
      <c r="F309" s="15">
        <f>F310+F311</f>
        <v>0</v>
      </c>
      <c r="G309" s="29">
        <f t="shared" si="48"/>
        <v>36.0485</v>
      </c>
      <c r="H309" s="18"/>
      <c r="I309" s="61" t="s">
        <v>75</v>
      </c>
      <c r="J309" s="61" t="s">
        <v>75</v>
      </c>
      <c r="K309" s="18"/>
    </row>
    <row r="310" s="5" customFormat="1" customHeight="1" spans="1:11">
      <c r="A310" s="20">
        <v>5.1</v>
      </c>
      <c r="B310" s="42" t="s">
        <v>110</v>
      </c>
      <c r="C310" s="22">
        <f t="shared" si="49"/>
        <v>13.68</v>
      </c>
      <c r="D310" s="41"/>
      <c r="E310" s="41"/>
      <c r="F310" s="41"/>
      <c r="G310" s="24">
        <f t="shared" si="48"/>
        <v>13.68</v>
      </c>
      <c r="H310" s="20" t="s">
        <v>77</v>
      </c>
      <c r="I310" s="61" t="s">
        <v>344</v>
      </c>
      <c r="J310" s="61">
        <f>J281</f>
        <v>3800</v>
      </c>
      <c r="K310" s="20"/>
    </row>
    <row r="311" s="5" customFormat="1" customHeight="1" spans="1:11">
      <c r="A311" s="20">
        <v>5.2</v>
      </c>
      <c r="B311" s="42" t="s">
        <v>112</v>
      </c>
      <c r="C311" s="22">
        <f t="shared" si="49"/>
        <v>22.3685</v>
      </c>
      <c r="D311" s="41"/>
      <c r="E311" s="41"/>
      <c r="F311" s="41"/>
      <c r="G311" s="24">
        <f t="shared" si="48"/>
        <v>22.3685</v>
      </c>
      <c r="H311" s="20" t="s">
        <v>113</v>
      </c>
      <c r="I311" s="61" t="s">
        <v>345</v>
      </c>
      <c r="J311" s="61">
        <f>J282</f>
        <v>83</v>
      </c>
      <c r="K311" s="20"/>
    </row>
    <row r="312" s="5" customFormat="1" customHeight="1" spans="1:11">
      <c r="A312" s="18" t="s">
        <v>346</v>
      </c>
      <c r="B312" s="16" t="s">
        <v>347</v>
      </c>
      <c r="C312" s="15">
        <f>SUM(C313:C325)</f>
        <v>140.27955</v>
      </c>
      <c r="D312" s="15">
        <f>SUM(D313:D325)</f>
        <v>266</v>
      </c>
      <c r="E312" s="15">
        <f>SUM(E313:E325)</f>
        <v>0</v>
      </c>
      <c r="F312" s="15">
        <f>SUM(F313:F325)</f>
        <v>0</v>
      </c>
      <c r="G312" s="29">
        <f t="shared" si="48"/>
        <v>406.27955</v>
      </c>
      <c r="H312" s="20"/>
      <c r="I312" s="59"/>
      <c r="J312" s="60"/>
      <c r="K312" s="54">
        <f>G312/G343</f>
        <v>0.0367885256826281</v>
      </c>
    </row>
    <row r="313" s="5" customFormat="1" customHeight="1" spans="1:11">
      <c r="A313" s="63">
        <v>1</v>
      </c>
      <c r="B313" s="64" t="s">
        <v>348</v>
      </c>
      <c r="C313" s="65">
        <f t="shared" ref="C313:C315" si="50">J313*I313/10000</f>
        <v>8.041739</v>
      </c>
      <c r="D313" s="66"/>
      <c r="E313" s="66"/>
      <c r="F313" s="66"/>
      <c r="G313" s="67">
        <f t="shared" ref="G313:G325" si="51">F313+E313+D313+C313</f>
        <v>8.041739</v>
      </c>
      <c r="H313" s="68" t="s">
        <v>199</v>
      </c>
      <c r="I313" s="70">
        <v>1</v>
      </c>
      <c r="J313" s="71">
        <v>80417.39</v>
      </c>
      <c r="K313" s="68"/>
    </row>
    <row r="314" s="5" customFormat="1" customHeight="1" spans="1:11">
      <c r="A314" s="63">
        <v>2</v>
      </c>
      <c r="B314" s="66" t="s">
        <v>349</v>
      </c>
      <c r="C314" s="69">
        <f t="shared" si="50"/>
        <v>5.742439</v>
      </c>
      <c r="D314" s="66"/>
      <c r="E314" s="66"/>
      <c r="F314" s="66"/>
      <c r="G314" s="67">
        <f t="shared" si="51"/>
        <v>5.742439</v>
      </c>
      <c r="H314" s="68" t="s">
        <v>199</v>
      </c>
      <c r="I314" s="70">
        <v>1</v>
      </c>
      <c r="J314" s="71">
        <v>57424.39</v>
      </c>
      <c r="K314" s="68"/>
    </row>
    <row r="315" s="5" customFormat="1" customHeight="1" spans="1:11">
      <c r="A315" s="63">
        <v>3</v>
      </c>
      <c r="B315" s="66" t="s">
        <v>350</v>
      </c>
      <c r="C315" s="69">
        <f t="shared" si="50"/>
        <v>18.24</v>
      </c>
      <c r="D315" s="66"/>
      <c r="E315" s="66"/>
      <c r="F315" s="66"/>
      <c r="G315" s="67">
        <f t="shared" si="51"/>
        <v>18.24</v>
      </c>
      <c r="H315" s="68" t="s">
        <v>199</v>
      </c>
      <c r="I315" s="70">
        <v>1</v>
      </c>
      <c r="J315" s="71">
        <v>182400</v>
      </c>
      <c r="K315" s="68" t="s">
        <v>351</v>
      </c>
    </row>
    <row r="316" s="5" customFormat="1" customHeight="1" spans="1:11">
      <c r="A316" s="63">
        <v>4</v>
      </c>
      <c r="B316" s="66" t="s">
        <v>352</v>
      </c>
      <c r="C316" s="65"/>
      <c r="D316" s="65">
        <f>J316*I316/10000</f>
        <v>250</v>
      </c>
      <c r="E316" s="66"/>
      <c r="F316" s="66"/>
      <c r="G316" s="67">
        <f t="shared" si="51"/>
        <v>250</v>
      </c>
      <c r="H316" s="68" t="s">
        <v>199</v>
      </c>
      <c r="I316" s="70">
        <v>1</v>
      </c>
      <c r="J316" s="71">
        <v>2500000</v>
      </c>
      <c r="K316" s="68"/>
    </row>
    <row r="317" s="5" customFormat="1" customHeight="1" spans="1:11">
      <c r="A317" s="63">
        <v>5</v>
      </c>
      <c r="B317" s="66" t="s">
        <v>353</v>
      </c>
      <c r="C317" s="69">
        <f t="shared" ref="C317:C325" si="52">J317*I317/10000</f>
        <v>11.397939</v>
      </c>
      <c r="D317" s="66"/>
      <c r="E317" s="66"/>
      <c r="F317" s="66"/>
      <c r="G317" s="67">
        <f t="shared" si="51"/>
        <v>11.397939</v>
      </c>
      <c r="H317" s="68" t="s">
        <v>77</v>
      </c>
      <c r="I317" s="70">
        <v>1</v>
      </c>
      <c r="J317" s="71">
        <v>113979.39</v>
      </c>
      <c r="K317" s="68"/>
    </row>
    <row r="318" s="5" customFormat="1" customHeight="1" spans="1:11">
      <c r="A318" s="63">
        <v>6</v>
      </c>
      <c r="B318" s="66" t="s">
        <v>354</v>
      </c>
      <c r="C318" s="69">
        <f t="shared" si="52"/>
        <v>1.853453</v>
      </c>
      <c r="D318" s="66"/>
      <c r="E318" s="66"/>
      <c r="F318" s="66"/>
      <c r="G318" s="67">
        <f t="shared" si="51"/>
        <v>1.853453</v>
      </c>
      <c r="H318" s="68" t="s">
        <v>77</v>
      </c>
      <c r="I318" s="70">
        <v>1</v>
      </c>
      <c r="J318" s="71">
        <v>18534.53</v>
      </c>
      <c r="K318" s="68"/>
    </row>
    <row r="319" s="5" customFormat="1" customHeight="1" spans="1:11">
      <c r="A319" s="63">
        <v>7</v>
      </c>
      <c r="B319" s="66" t="s">
        <v>355</v>
      </c>
      <c r="C319" s="69"/>
      <c r="D319" s="65">
        <f>J319*I319/10000</f>
        <v>16</v>
      </c>
      <c r="E319" s="66"/>
      <c r="F319" s="66"/>
      <c r="G319" s="67">
        <f t="shared" si="51"/>
        <v>16</v>
      </c>
      <c r="H319" s="68" t="s">
        <v>356</v>
      </c>
      <c r="I319" s="70">
        <v>1</v>
      </c>
      <c r="J319" s="71">
        <v>160000</v>
      </c>
      <c r="K319" s="68"/>
    </row>
    <row r="320" s="5" customFormat="1" customHeight="1" spans="1:11">
      <c r="A320" s="63">
        <v>8</v>
      </c>
      <c r="B320" s="66" t="s">
        <v>357</v>
      </c>
      <c r="C320" s="69">
        <f t="shared" si="52"/>
        <v>11.524463</v>
      </c>
      <c r="D320" s="66"/>
      <c r="E320" s="66"/>
      <c r="F320" s="66"/>
      <c r="G320" s="67">
        <f t="shared" si="51"/>
        <v>11.524463</v>
      </c>
      <c r="H320" s="68" t="s">
        <v>358</v>
      </c>
      <c r="I320" s="70">
        <v>1</v>
      </c>
      <c r="J320" s="71">
        <v>115244.63</v>
      </c>
      <c r="K320" s="68" t="s">
        <v>359</v>
      </c>
    </row>
    <row r="321" s="5" customFormat="1" customHeight="1" spans="1:11">
      <c r="A321" s="63">
        <v>9</v>
      </c>
      <c r="B321" s="66" t="s">
        <v>360</v>
      </c>
      <c r="C321" s="69">
        <f t="shared" si="52"/>
        <v>3.854332</v>
      </c>
      <c r="D321" s="66"/>
      <c r="E321" s="66"/>
      <c r="F321" s="66"/>
      <c r="G321" s="67">
        <f t="shared" si="51"/>
        <v>3.854332</v>
      </c>
      <c r="H321" s="68" t="s">
        <v>361</v>
      </c>
      <c r="I321" s="70">
        <v>58</v>
      </c>
      <c r="J321" s="71">
        <v>664.54</v>
      </c>
      <c r="K321" s="68"/>
    </row>
    <row r="322" s="5" customFormat="1" customHeight="1" spans="1:11">
      <c r="A322" s="63">
        <v>10</v>
      </c>
      <c r="B322" s="66" t="s">
        <v>362</v>
      </c>
      <c r="C322" s="69">
        <f t="shared" si="52"/>
        <v>2.04022</v>
      </c>
      <c r="D322" s="66"/>
      <c r="E322" s="66"/>
      <c r="F322" s="66"/>
      <c r="G322" s="67">
        <f t="shared" si="51"/>
        <v>2.04022</v>
      </c>
      <c r="H322" s="68" t="s">
        <v>42</v>
      </c>
      <c r="I322" s="70">
        <v>156.94</v>
      </c>
      <c r="J322" s="71">
        <v>130</v>
      </c>
      <c r="K322" s="68"/>
    </row>
    <row r="323" s="5" customFormat="1" customHeight="1" spans="1:11">
      <c r="A323" s="63">
        <v>11</v>
      </c>
      <c r="B323" s="66" t="s">
        <v>363</v>
      </c>
      <c r="C323" s="69">
        <f t="shared" si="52"/>
        <v>0.035325</v>
      </c>
      <c r="D323" s="66"/>
      <c r="E323" s="66"/>
      <c r="F323" s="66"/>
      <c r="G323" s="67">
        <f t="shared" si="51"/>
        <v>0.035325</v>
      </c>
      <c r="H323" s="68" t="s">
        <v>42</v>
      </c>
      <c r="I323" s="70">
        <v>157</v>
      </c>
      <c r="J323" s="71">
        <v>2.25</v>
      </c>
      <c r="K323" s="68"/>
    </row>
    <row r="324" s="5" customFormat="1" customHeight="1" spans="1:11">
      <c r="A324" s="63">
        <v>12</v>
      </c>
      <c r="B324" s="66" t="s">
        <v>364</v>
      </c>
      <c r="C324" s="69">
        <f t="shared" si="52"/>
        <v>17.54964</v>
      </c>
      <c r="D324" s="66"/>
      <c r="E324" s="66"/>
      <c r="F324" s="66"/>
      <c r="G324" s="67">
        <f t="shared" si="51"/>
        <v>17.54964</v>
      </c>
      <c r="H324" s="68" t="s">
        <v>61</v>
      </c>
      <c r="I324" s="70">
        <v>60</v>
      </c>
      <c r="J324" s="71">
        <v>2924.94</v>
      </c>
      <c r="K324" s="68"/>
    </row>
    <row r="325" s="5" customFormat="1" customHeight="1" spans="1:11">
      <c r="A325" s="20">
        <v>13</v>
      </c>
      <c r="B325" s="31" t="s">
        <v>365</v>
      </c>
      <c r="C325" s="69">
        <f t="shared" si="52"/>
        <v>60</v>
      </c>
      <c r="D325" s="41"/>
      <c r="E325" s="41"/>
      <c r="F325" s="41"/>
      <c r="G325" s="67">
        <f t="shared" si="51"/>
        <v>60</v>
      </c>
      <c r="H325" s="61" t="s">
        <v>33</v>
      </c>
      <c r="I325" s="61">
        <v>500</v>
      </c>
      <c r="J325" s="83">
        <v>1200</v>
      </c>
      <c r="K325" s="20"/>
    </row>
    <row r="326" s="5" customFormat="1" customHeight="1" spans="1:11">
      <c r="A326" s="72" t="s">
        <v>366</v>
      </c>
      <c r="B326" s="38" t="s">
        <v>8</v>
      </c>
      <c r="C326" s="73"/>
      <c r="D326" s="73"/>
      <c r="E326" s="73"/>
      <c r="F326" s="74">
        <f>SUM(F327:F341)</f>
        <v>573.768350898974</v>
      </c>
      <c r="G326" s="74">
        <f>C326+F326</f>
        <v>573.768350898974</v>
      </c>
      <c r="H326" s="75"/>
      <c r="I326" s="25"/>
      <c r="J326" s="84"/>
      <c r="K326" s="54">
        <f>G326/G343</f>
        <v>0.0519546005033383</v>
      </c>
    </row>
    <row r="327" s="5" customFormat="1" customHeight="1" spans="1:11">
      <c r="A327" s="76">
        <v>1</v>
      </c>
      <c r="B327" s="33" t="s">
        <v>367</v>
      </c>
      <c r="C327" s="77"/>
      <c r="D327" s="77"/>
      <c r="E327" s="77"/>
      <c r="F327" s="78">
        <f>G5*1/100</f>
        <v>99.4399221662</v>
      </c>
      <c r="G327" s="73">
        <f t="shared" ref="G326:G342" si="53">C327+F327</f>
        <v>99.4399221662</v>
      </c>
      <c r="H327" s="79" t="s">
        <v>368</v>
      </c>
      <c r="I327" s="79"/>
      <c r="J327" s="79"/>
      <c r="K327" s="85"/>
    </row>
    <row r="328" s="5" customFormat="1" customHeight="1" spans="1:11">
      <c r="A328" s="76">
        <v>2</v>
      </c>
      <c r="B328" s="33" t="s">
        <v>369</v>
      </c>
      <c r="C328" s="77"/>
      <c r="D328" s="77"/>
      <c r="E328" s="77"/>
      <c r="F328" s="78">
        <f>G5*0.15/100</f>
        <v>14.91598832493</v>
      </c>
      <c r="G328" s="73">
        <f t="shared" si="53"/>
        <v>14.91598832493</v>
      </c>
      <c r="H328" s="79" t="s">
        <v>370</v>
      </c>
      <c r="I328" s="79"/>
      <c r="J328" s="79"/>
      <c r="K328" s="85"/>
    </row>
    <row r="329" s="5" customFormat="1" customHeight="1" spans="1:11">
      <c r="A329" s="76">
        <v>3</v>
      </c>
      <c r="B329" s="33" t="s">
        <v>371</v>
      </c>
      <c r="C329" s="77"/>
      <c r="D329" s="77"/>
      <c r="E329" s="77"/>
      <c r="F329" s="78">
        <f>G5*0.85/100</f>
        <v>84.52393384127</v>
      </c>
      <c r="G329" s="73">
        <f t="shared" si="53"/>
        <v>84.52393384127</v>
      </c>
      <c r="H329" s="79" t="s">
        <v>372</v>
      </c>
      <c r="I329" s="79"/>
      <c r="J329" s="79"/>
      <c r="K329" s="85"/>
    </row>
    <row r="330" s="5" customFormat="1" ht="30" customHeight="1" spans="1:11">
      <c r="A330" s="76">
        <v>4</v>
      </c>
      <c r="B330" s="33" t="s">
        <v>373</v>
      </c>
      <c r="C330" s="77"/>
      <c r="D330" s="77"/>
      <c r="E330" s="77"/>
      <c r="F330" s="78">
        <f>G5*0.2/100</f>
        <v>19.88798443324</v>
      </c>
      <c r="G330" s="73">
        <f t="shared" si="53"/>
        <v>19.88798443324</v>
      </c>
      <c r="H330" s="79" t="s">
        <v>374</v>
      </c>
      <c r="I330" s="79"/>
      <c r="J330" s="79"/>
      <c r="K330" s="85"/>
    </row>
    <row r="331" s="5" customFormat="1" customHeight="1" spans="1:11">
      <c r="A331" s="76">
        <v>5</v>
      </c>
      <c r="B331" s="33" t="s">
        <v>375</v>
      </c>
      <c r="C331" s="77"/>
      <c r="D331" s="77"/>
      <c r="E331" s="77"/>
      <c r="F331" s="78">
        <f>G5*0.3/100</f>
        <v>29.83197664986</v>
      </c>
      <c r="G331" s="73">
        <f t="shared" si="53"/>
        <v>29.83197664986</v>
      </c>
      <c r="H331" s="79" t="s">
        <v>376</v>
      </c>
      <c r="I331" s="79"/>
      <c r="J331" s="25"/>
      <c r="K331" s="85"/>
    </row>
    <row r="332" s="5" customFormat="1" customHeight="1" spans="1:11">
      <c r="A332" s="76">
        <v>6</v>
      </c>
      <c r="B332" s="33" t="s">
        <v>377</v>
      </c>
      <c r="C332" s="80"/>
      <c r="D332" s="80"/>
      <c r="E332" s="80"/>
      <c r="F332" s="78">
        <f>G5*0.75/100</f>
        <v>74.57994162465</v>
      </c>
      <c r="G332" s="73">
        <f t="shared" si="53"/>
        <v>74.57994162465</v>
      </c>
      <c r="H332" s="79" t="s">
        <v>378</v>
      </c>
      <c r="I332" s="79"/>
      <c r="J332" s="25"/>
      <c r="K332" s="54"/>
    </row>
    <row r="333" s="5" customFormat="1" customHeight="1" spans="1:11">
      <c r="A333" s="76">
        <v>7</v>
      </c>
      <c r="B333" s="33" t="s">
        <v>379</v>
      </c>
      <c r="C333" s="80"/>
      <c r="D333" s="80"/>
      <c r="E333" s="80"/>
      <c r="F333" s="78">
        <f>G5*0.3/100</f>
        <v>29.83197664986</v>
      </c>
      <c r="G333" s="73">
        <f t="shared" si="53"/>
        <v>29.83197664986</v>
      </c>
      <c r="H333" s="79" t="s">
        <v>376</v>
      </c>
      <c r="I333" s="79"/>
      <c r="J333" s="25"/>
      <c r="K333" s="54"/>
    </row>
    <row r="334" s="5" customFormat="1" customHeight="1" spans="1:11">
      <c r="A334" s="76">
        <v>8</v>
      </c>
      <c r="B334" s="33" t="s">
        <v>380</v>
      </c>
      <c r="C334" s="80"/>
      <c r="D334" s="80"/>
      <c r="E334" s="80"/>
      <c r="F334" s="78">
        <f>G5*0.2/100</f>
        <v>19.88798443324</v>
      </c>
      <c r="G334" s="73">
        <f t="shared" si="53"/>
        <v>19.88798443324</v>
      </c>
      <c r="H334" s="79" t="s">
        <v>374</v>
      </c>
      <c r="I334" s="79"/>
      <c r="J334" s="25"/>
      <c r="K334" s="54"/>
    </row>
    <row r="335" s="5" customFormat="1" customHeight="1" spans="1:11">
      <c r="A335" s="76">
        <v>9</v>
      </c>
      <c r="B335" s="33" t="s">
        <v>381</v>
      </c>
      <c r="C335" s="80"/>
      <c r="D335" s="80"/>
      <c r="E335" s="80"/>
      <c r="F335" s="78">
        <f>G5*0.15/100</f>
        <v>14.91598832493</v>
      </c>
      <c r="G335" s="73">
        <f t="shared" si="53"/>
        <v>14.91598832493</v>
      </c>
      <c r="H335" s="79" t="s">
        <v>382</v>
      </c>
      <c r="I335" s="79"/>
      <c r="J335" s="25"/>
      <c r="K335" s="85"/>
    </row>
    <row r="336" s="5" customFormat="1" customHeight="1" spans="1:11">
      <c r="A336" s="76">
        <v>10</v>
      </c>
      <c r="B336" s="33" t="s">
        <v>383</v>
      </c>
      <c r="C336" s="80"/>
      <c r="D336" s="80"/>
      <c r="E336" s="80"/>
      <c r="F336" s="78">
        <f>G5*0.5/100</f>
        <v>49.7199610831</v>
      </c>
      <c r="G336" s="73">
        <f t="shared" si="53"/>
        <v>49.7199610831</v>
      </c>
      <c r="H336" s="79" t="s">
        <v>384</v>
      </c>
      <c r="I336" s="79"/>
      <c r="J336" s="25"/>
      <c r="K336" s="85"/>
    </row>
    <row r="337" s="5" customFormat="1" customHeight="1" spans="1:11">
      <c r="A337" s="76">
        <v>11</v>
      </c>
      <c r="B337" s="33" t="s">
        <v>385</v>
      </c>
      <c r="C337" s="80"/>
      <c r="D337" s="80"/>
      <c r="E337" s="80"/>
      <c r="F337" s="78">
        <f>G5*0.45/100</f>
        <v>44.74796497479</v>
      </c>
      <c r="G337" s="73">
        <f t="shared" si="53"/>
        <v>44.74796497479</v>
      </c>
      <c r="H337" s="79" t="s">
        <v>386</v>
      </c>
      <c r="I337" s="79"/>
      <c r="J337" s="25"/>
      <c r="K337" s="85"/>
    </row>
    <row r="338" s="5" customFormat="1" customHeight="1" spans="1:11">
      <c r="A338" s="76">
        <v>12</v>
      </c>
      <c r="B338" s="33" t="s">
        <v>387</v>
      </c>
      <c r="C338" s="80"/>
      <c r="D338" s="80"/>
      <c r="E338" s="80"/>
      <c r="F338" s="78">
        <f>G5*0.3/100</f>
        <v>29.83197664986</v>
      </c>
      <c r="G338" s="73">
        <f t="shared" si="53"/>
        <v>29.83197664986</v>
      </c>
      <c r="H338" s="79" t="s">
        <v>376</v>
      </c>
      <c r="I338" s="79"/>
      <c r="J338" s="25"/>
      <c r="K338" s="85"/>
    </row>
    <row r="339" s="5" customFormat="1" customHeight="1" spans="1:11">
      <c r="A339" s="76">
        <v>13</v>
      </c>
      <c r="B339" s="33" t="s">
        <v>388</v>
      </c>
      <c r="C339" s="80"/>
      <c r="D339" s="80"/>
      <c r="E339" s="80"/>
      <c r="F339" s="78">
        <f>G5*0.2/100</f>
        <v>19.88798443324</v>
      </c>
      <c r="G339" s="73">
        <f t="shared" si="53"/>
        <v>19.88798443324</v>
      </c>
      <c r="H339" s="79" t="s">
        <v>374</v>
      </c>
      <c r="I339" s="79"/>
      <c r="J339" s="25"/>
      <c r="K339" s="85"/>
    </row>
    <row r="340" s="5" customFormat="1" customHeight="1" spans="1:11">
      <c r="A340" s="76">
        <v>14</v>
      </c>
      <c r="B340" s="33" t="s">
        <v>389</v>
      </c>
      <c r="C340" s="80"/>
      <c r="D340" s="80"/>
      <c r="E340" s="80"/>
      <c r="F340" s="78">
        <f>G5*0.12/100</f>
        <v>11.932790659944</v>
      </c>
      <c r="G340" s="73">
        <f t="shared" si="53"/>
        <v>11.932790659944</v>
      </c>
      <c r="H340" s="79" t="s">
        <v>390</v>
      </c>
      <c r="I340" s="79"/>
      <c r="J340" s="25"/>
      <c r="K340" s="85"/>
    </row>
    <row r="341" s="5" customFormat="1" customHeight="1" spans="1:11">
      <c r="A341" s="76">
        <v>15</v>
      </c>
      <c r="B341" s="33" t="s">
        <v>391</v>
      </c>
      <c r="C341" s="80"/>
      <c r="D341" s="80"/>
      <c r="E341" s="80"/>
      <c r="F341" s="78">
        <f>G5*0.3/100</f>
        <v>29.83197664986</v>
      </c>
      <c r="G341" s="73">
        <f t="shared" si="53"/>
        <v>29.83197664986</v>
      </c>
      <c r="H341" s="79" t="s">
        <v>376</v>
      </c>
      <c r="I341" s="79"/>
      <c r="J341" s="25"/>
      <c r="K341" s="54"/>
    </row>
    <row r="342" s="5" customFormat="1" customHeight="1" spans="1:11">
      <c r="A342" s="72" t="s">
        <v>392</v>
      </c>
      <c r="B342" s="38" t="s">
        <v>393</v>
      </c>
      <c r="C342" s="80"/>
      <c r="D342" s="80"/>
      <c r="E342" s="80"/>
      <c r="F342" s="29">
        <f>(G5+F326)*5/100</f>
        <v>525.888028375949</v>
      </c>
      <c r="G342" s="74">
        <f t="shared" si="53"/>
        <v>525.888028375949</v>
      </c>
      <c r="H342" s="81" t="s">
        <v>394</v>
      </c>
      <c r="I342" s="81"/>
      <c r="J342" s="86"/>
      <c r="K342" s="54">
        <f>G342/G343</f>
        <v>0.0476190476190476</v>
      </c>
    </row>
    <row r="343" s="5" customFormat="1" customHeight="1" spans="1:11">
      <c r="A343" s="72" t="s">
        <v>395</v>
      </c>
      <c r="B343" s="38" t="s">
        <v>396</v>
      </c>
      <c r="C343" s="29">
        <f>C5+C326+C342</f>
        <v>9677.99221662</v>
      </c>
      <c r="D343" s="29">
        <f>D5+D326+D342</f>
        <v>266</v>
      </c>
      <c r="E343" s="29">
        <f>E5+E326+E342</f>
        <v>0</v>
      </c>
      <c r="F343" s="29">
        <f>F5+F326+F342</f>
        <v>1099.65637927492</v>
      </c>
      <c r="G343" s="29">
        <f>G5+G326+G342</f>
        <v>11043.6485958949</v>
      </c>
      <c r="H343" s="82"/>
      <c r="I343" s="82"/>
      <c r="J343" s="87"/>
      <c r="K343" s="54">
        <f>G343/G343</f>
        <v>1</v>
      </c>
    </row>
  </sheetData>
  <autoFilter xmlns:etc="http://www.wps.cn/officeDocument/2017/etCustomData" ref="A1:K343" etc:filterBottomFollowUsedRange="0">
    <extLst/>
  </autoFilter>
  <mergeCells count="23">
    <mergeCell ref="A1:K1"/>
    <mergeCell ref="A2:K2"/>
    <mergeCell ref="C3:G3"/>
    <mergeCell ref="H3:J3"/>
    <mergeCell ref="H327:J327"/>
    <mergeCell ref="H328:J328"/>
    <mergeCell ref="H329:J329"/>
    <mergeCell ref="H330:J330"/>
    <mergeCell ref="H331:J331"/>
    <mergeCell ref="H332:J332"/>
    <mergeCell ref="H333:J333"/>
    <mergeCell ref="H334:J334"/>
    <mergeCell ref="H335:J335"/>
    <mergeCell ref="H336:J336"/>
    <mergeCell ref="H337:J337"/>
    <mergeCell ref="H338:J338"/>
    <mergeCell ref="H339:J339"/>
    <mergeCell ref="H340:J340"/>
    <mergeCell ref="H341:J341"/>
    <mergeCell ref="H342:J342"/>
    <mergeCell ref="H343:J343"/>
    <mergeCell ref="A3:A4"/>
    <mergeCell ref="B3:B4"/>
  </mergeCells>
  <pageMargins left="0.751388888888889" right="0.751388888888889" top="0.432638888888889" bottom="0.472222222222222" header="0.5" footer="0.5"/>
  <pageSetup paperSize="9" scale="86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workbookViewId="0">
      <selection activeCell="J57" sqref="J57"/>
    </sheetView>
  </sheetViews>
  <sheetFormatPr defaultColWidth="8.89166666666667" defaultRowHeight="13.5"/>
  <cols>
    <col min="1" max="1" width="8.89166666666667" style="1"/>
    <col min="2" max="2" width="38.8916666666667" customWidth="1"/>
    <col min="3" max="3" width="10.8916666666667" style="1" customWidth="1"/>
    <col min="6" max="6" width="36.8916666666667" customWidth="1"/>
    <col min="7" max="7" width="13.775" customWidth="1"/>
    <col min="9" max="9" width="10.775" customWidth="1"/>
    <col min="10" max="10" width="25.4416666666667" customWidth="1"/>
    <col min="11" max="11" width="12.3333333333333" customWidth="1"/>
    <col min="14" max="14" width="32.1083333333333" customWidth="1"/>
  </cols>
  <sheetData>
    <row r="1" ht="41" customHeight="1" spans="1:15">
      <c r="A1" s="1" t="s">
        <v>397</v>
      </c>
      <c r="B1" s="1"/>
      <c r="E1" s="1" t="s">
        <v>398</v>
      </c>
      <c r="F1" s="1"/>
      <c r="G1" s="1"/>
      <c r="I1" s="1" t="s">
        <v>399</v>
      </c>
      <c r="J1" s="1"/>
      <c r="K1" s="1"/>
      <c r="M1" s="1" t="s">
        <v>400</v>
      </c>
      <c r="N1" s="1"/>
      <c r="O1" s="1"/>
    </row>
    <row r="2" ht="20" customHeight="1" spans="1:15">
      <c r="A2" s="2" t="s">
        <v>1</v>
      </c>
      <c r="B2" s="2" t="s">
        <v>401</v>
      </c>
      <c r="C2" s="2" t="s">
        <v>402</v>
      </c>
      <c r="E2" s="2" t="s">
        <v>1</v>
      </c>
      <c r="F2" s="2" t="s">
        <v>401</v>
      </c>
      <c r="G2" s="2" t="s">
        <v>402</v>
      </c>
      <c r="I2" s="2" t="s">
        <v>1</v>
      </c>
      <c r="J2" s="2" t="s">
        <v>401</v>
      </c>
      <c r="K2" s="2" t="s">
        <v>402</v>
      </c>
      <c r="M2" s="2" t="s">
        <v>1</v>
      </c>
      <c r="N2" s="2" t="s">
        <v>401</v>
      </c>
      <c r="O2" s="2" t="s">
        <v>402</v>
      </c>
    </row>
    <row r="3" ht="20" customHeight="1" spans="1:15">
      <c r="A3" s="2">
        <v>1</v>
      </c>
      <c r="B3" s="3" t="s">
        <v>32</v>
      </c>
      <c r="C3" s="2">
        <v>10.45</v>
      </c>
      <c r="E3" s="2">
        <v>1</v>
      </c>
      <c r="F3" s="4" t="s">
        <v>403</v>
      </c>
      <c r="G3" s="2">
        <v>7621.66</v>
      </c>
      <c r="I3" s="2">
        <v>1</v>
      </c>
      <c r="J3" s="4" t="s">
        <v>404</v>
      </c>
      <c r="K3" s="2">
        <v>4047.78</v>
      </c>
      <c r="M3" s="2">
        <v>1</v>
      </c>
      <c r="N3" s="4" t="s">
        <v>405</v>
      </c>
      <c r="O3" s="2">
        <v>47.92</v>
      </c>
    </row>
    <row r="4" ht="20" customHeight="1" spans="1:15">
      <c r="A4" s="2">
        <v>2</v>
      </c>
      <c r="B4" s="3" t="s">
        <v>35</v>
      </c>
      <c r="C4" s="2">
        <v>16.21</v>
      </c>
      <c r="E4" s="2">
        <v>2</v>
      </c>
      <c r="F4" s="4" t="s">
        <v>406</v>
      </c>
      <c r="G4" s="2">
        <v>8830.67</v>
      </c>
      <c r="I4" s="2">
        <v>2</v>
      </c>
      <c r="J4" s="4" t="s">
        <v>407</v>
      </c>
      <c r="K4" s="2">
        <v>3332.22</v>
      </c>
      <c r="M4" s="2">
        <v>2</v>
      </c>
      <c r="N4" s="4" t="s">
        <v>408</v>
      </c>
      <c r="O4" s="2">
        <v>60.15</v>
      </c>
    </row>
    <row r="5" ht="20" customHeight="1" spans="1:15">
      <c r="A5" s="2">
        <v>3</v>
      </c>
      <c r="B5" s="3" t="s">
        <v>38</v>
      </c>
      <c r="C5" s="2">
        <v>18.97</v>
      </c>
      <c r="E5" s="2">
        <v>3</v>
      </c>
      <c r="F5" s="4" t="s">
        <v>409</v>
      </c>
      <c r="G5" s="2">
        <v>9437.8</v>
      </c>
      <c r="I5" s="2">
        <v>3</v>
      </c>
      <c r="J5" s="4" t="s">
        <v>410</v>
      </c>
      <c r="K5" s="2">
        <v>3001.71</v>
      </c>
      <c r="M5" s="2">
        <v>3</v>
      </c>
      <c r="N5" s="4" t="s">
        <v>411</v>
      </c>
      <c r="O5" s="2">
        <v>58.52</v>
      </c>
    </row>
    <row r="6" ht="20" customHeight="1" spans="1:15">
      <c r="A6" s="2">
        <v>4</v>
      </c>
      <c r="B6" s="3" t="s">
        <v>41</v>
      </c>
      <c r="C6" s="2">
        <v>32.83</v>
      </c>
      <c r="E6" s="2">
        <v>4</v>
      </c>
      <c r="F6" s="4" t="s">
        <v>412</v>
      </c>
      <c r="G6" s="2">
        <v>9562.58</v>
      </c>
      <c r="I6" s="2">
        <v>4</v>
      </c>
      <c r="J6" s="4" t="s">
        <v>413</v>
      </c>
      <c r="K6" s="2">
        <v>1812.31</v>
      </c>
      <c r="M6" s="2">
        <v>4</v>
      </c>
      <c r="N6" s="4" t="s">
        <v>414</v>
      </c>
      <c r="O6" s="2">
        <v>68.74</v>
      </c>
    </row>
    <row r="7" ht="20" customHeight="1" spans="1:15">
      <c r="A7" s="2">
        <v>5</v>
      </c>
      <c r="B7" s="3" t="s">
        <v>415</v>
      </c>
      <c r="C7" s="2">
        <v>94.59</v>
      </c>
      <c r="E7" s="2">
        <v>5</v>
      </c>
      <c r="F7" s="4" t="s">
        <v>416</v>
      </c>
      <c r="G7" s="2">
        <v>10185.88</v>
      </c>
      <c r="I7" s="2">
        <v>5</v>
      </c>
      <c r="J7" s="4" t="s">
        <v>417</v>
      </c>
      <c r="K7" s="2">
        <v>1302.98</v>
      </c>
      <c r="M7" s="2"/>
      <c r="N7" s="4"/>
      <c r="O7" s="2"/>
    </row>
    <row r="8" ht="20" customHeight="1" spans="1:15">
      <c r="A8" s="2">
        <v>6</v>
      </c>
      <c r="B8" s="3" t="s">
        <v>45</v>
      </c>
      <c r="C8" s="2">
        <v>104.33</v>
      </c>
      <c r="E8" s="2">
        <v>6</v>
      </c>
      <c r="F8" s="4" t="s">
        <v>418</v>
      </c>
      <c r="G8" s="2">
        <v>11482.98</v>
      </c>
      <c r="I8" s="2">
        <v>6</v>
      </c>
      <c r="J8" s="4" t="s">
        <v>419</v>
      </c>
      <c r="K8" s="2">
        <v>842.4</v>
      </c>
      <c r="M8" s="2"/>
      <c r="N8" s="4"/>
      <c r="O8" s="2"/>
    </row>
    <row r="9" ht="20" customHeight="1" spans="1:15">
      <c r="A9" s="2">
        <v>7</v>
      </c>
      <c r="B9" s="3" t="s">
        <v>420</v>
      </c>
      <c r="C9" s="2">
        <v>85</v>
      </c>
      <c r="E9" s="2">
        <v>7</v>
      </c>
      <c r="F9" s="4" t="s">
        <v>421</v>
      </c>
      <c r="G9" s="2">
        <v>10718.61</v>
      </c>
      <c r="I9" s="2">
        <v>7</v>
      </c>
      <c r="J9" s="4" t="s">
        <v>422</v>
      </c>
      <c r="K9" s="2">
        <v>536.78</v>
      </c>
      <c r="M9" s="2"/>
      <c r="N9" s="4"/>
      <c r="O9" s="2"/>
    </row>
    <row r="10" ht="20" customHeight="1" spans="1:15">
      <c r="A10" s="2">
        <v>8</v>
      </c>
      <c r="B10" s="3" t="s">
        <v>423</v>
      </c>
      <c r="C10" s="2">
        <v>-50.03</v>
      </c>
      <c r="E10" s="2">
        <v>8</v>
      </c>
      <c r="F10" s="4" t="s">
        <v>424</v>
      </c>
      <c r="G10" s="2">
        <v>11848.9</v>
      </c>
      <c r="I10" s="2">
        <v>8</v>
      </c>
      <c r="J10" s="4" t="s">
        <v>425</v>
      </c>
      <c r="K10" s="2">
        <v>345.44</v>
      </c>
      <c r="M10" s="2"/>
      <c r="N10" s="4"/>
      <c r="O10" s="2"/>
    </row>
    <row r="11" ht="20" customHeight="1" spans="1:15">
      <c r="A11" s="2">
        <v>9</v>
      </c>
      <c r="B11" s="3" t="s">
        <v>53</v>
      </c>
      <c r="C11" s="2">
        <v>9.52</v>
      </c>
      <c r="E11" s="2">
        <v>9</v>
      </c>
      <c r="F11" s="4" t="s">
        <v>426</v>
      </c>
      <c r="G11" s="2">
        <v>12465.17</v>
      </c>
      <c r="I11" s="2">
        <v>9</v>
      </c>
      <c r="J11" s="4" t="s">
        <v>427</v>
      </c>
      <c r="K11" s="2">
        <v>300</v>
      </c>
      <c r="M11" s="2"/>
      <c r="N11" s="4"/>
      <c r="O11" s="2"/>
    </row>
    <row r="12" ht="20" customHeight="1" spans="1:15">
      <c r="A12" s="2">
        <v>10</v>
      </c>
      <c r="B12" s="3" t="s">
        <v>56</v>
      </c>
      <c r="C12" s="2">
        <v>48.19</v>
      </c>
      <c r="E12" s="2">
        <v>10</v>
      </c>
      <c r="F12" s="4" t="s">
        <v>428</v>
      </c>
      <c r="G12" s="2">
        <v>13029.98</v>
      </c>
      <c r="I12" s="2">
        <v>10</v>
      </c>
      <c r="J12" s="4" t="s">
        <v>429</v>
      </c>
      <c r="K12" s="2">
        <v>252.45</v>
      </c>
      <c r="M12" s="2"/>
      <c r="N12" s="4"/>
      <c r="O12" s="2"/>
    </row>
    <row r="13" ht="20" customHeight="1" spans="1:15">
      <c r="A13" s="2">
        <v>11</v>
      </c>
      <c r="B13" s="3" t="s">
        <v>60</v>
      </c>
      <c r="C13" s="2">
        <v>21.35</v>
      </c>
      <c r="E13" s="2">
        <v>11</v>
      </c>
      <c r="F13" s="4" t="s">
        <v>430</v>
      </c>
      <c r="G13" s="2">
        <v>13445.52</v>
      </c>
      <c r="I13" s="2">
        <v>11</v>
      </c>
      <c r="J13" s="4" t="s">
        <v>431</v>
      </c>
      <c r="K13" s="2">
        <v>192.3</v>
      </c>
      <c r="M13" s="2"/>
      <c r="N13" s="4"/>
      <c r="O13" s="2"/>
    </row>
    <row r="14" ht="20" customHeight="1" spans="1:15">
      <c r="A14" s="2">
        <v>12</v>
      </c>
      <c r="B14" s="3" t="s">
        <v>64</v>
      </c>
      <c r="C14" s="2">
        <v>35.46</v>
      </c>
      <c r="E14" s="2">
        <v>12</v>
      </c>
      <c r="F14" s="4" t="s">
        <v>432</v>
      </c>
      <c r="G14" s="2">
        <v>17336.65</v>
      </c>
      <c r="I14" s="2"/>
      <c r="K14" s="2"/>
      <c r="M14" s="2"/>
      <c r="O14" s="2"/>
    </row>
    <row r="15" ht="20" customHeight="1" spans="1:15">
      <c r="A15" s="2">
        <v>13</v>
      </c>
      <c r="B15" t="s">
        <v>67</v>
      </c>
      <c r="C15" s="2">
        <v>230.75</v>
      </c>
      <c r="E15" s="2">
        <v>13</v>
      </c>
      <c r="F15" s="4" t="s">
        <v>433</v>
      </c>
      <c r="G15" s="2">
        <v>19605.93</v>
      </c>
      <c r="I15" s="2"/>
      <c r="J15" s="4"/>
      <c r="K15" s="2"/>
      <c r="M15" s="2"/>
      <c r="N15" s="4"/>
      <c r="O15" s="2"/>
    </row>
    <row r="16" ht="20" customHeight="1" spans="1:15">
      <c r="A16" s="2">
        <v>14</v>
      </c>
      <c r="B16" s="3" t="s">
        <v>434</v>
      </c>
      <c r="C16" s="2">
        <v>13.05</v>
      </c>
      <c r="E16" s="2">
        <v>14</v>
      </c>
      <c r="F16" s="4" t="s">
        <v>435</v>
      </c>
      <c r="G16" s="2">
        <v>18045.6</v>
      </c>
      <c r="I16" s="2"/>
      <c r="J16" s="4"/>
      <c r="K16" s="2"/>
      <c r="M16" s="2"/>
      <c r="N16" s="4"/>
      <c r="O16" s="2"/>
    </row>
    <row r="17" ht="20" customHeight="1" spans="1:15">
      <c r="A17" s="2">
        <v>15</v>
      </c>
      <c r="B17" s="3" t="s">
        <v>436</v>
      </c>
      <c r="C17" s="2">
        <v>145.95</v>
      </c>
      <c r="E17" s="2">
        <v>15</v>
      </c>
      <c r="F17" s="4" t="s">
        <v>437</v>
      </c>
      <c r="G17" s="2">
        <v>41563.01</v>
      </c>
      <c r="I17" s="2"/>
      <c r="J17" s="4"/>
      <c r="K17" s="2"/>
      <c r="M17" s="2"/>
      <c r="N17" s="4"/>
      <c r="O17" s="2"/>
    </row>
    <row r="18" ht="20" customHeight="1" spans="1:15">
      <c r="A18" s="2">
        <v>16</v>
      </c>
      <c r="B18" s="3" t="s">
        <v>438</v>
      </c>
      <c r="C18" s="2">
        <v>11.22</v>
      </c>
      <c r="E18" s="2">
        <v>16</v>
      </c>
      <c r="F18" s="4" t="s">
        <v>439</v>
      </c>
      <c r="G18" s="2">
        <v>8258.33</v>
      </c>
      <c r="I18" s="2"/>
      <c r="J18" s="4"/>
      <c r="K18" s="2"/>
      <c r="M18" s="2"/>
      <c r="N18" s="4"/>
      <c r="O18" s="2"/>
    </row>
    <row r="19" ht="20" customHeight="1" spans="1:15">
      <c r="A19" s="2">
        <v>17</v>
      </c>
      <c r="B19" s="3" t="s">
        <v>440</v>
      </c>
      <c r="C19" s="2">
        <v>45.45</v>
      </c>
      <c r="E19" s="2">
        <v>17</v>
      </c>
      <c r="F19" s="4" t="s">
        <v>441</v>
      </c>
      <c r="G19" s="2">
        <v>9762.26</v>
      </c>
      <c r="I19" s="2"/>
      <c r="J19" s="4"/>
      <c r="K19" s="2"/>
      <c r="M19" s="2"/>
      <c r="N19" s="4"/>
      <c r="O19" s="2"/>
    </row>
    <row r="20" ht="22" customHeight="1" spans="1:15">
      <c r="A20" s="2"/>
      <c r="B20" s="3"/>
      <c r="C20" s="2"/>
      <c r="E20" s="2">
        <v>18</v>
      </c>
      <c r="F20" s="4" t="s">
        <v>442</v>
      </c>
      <c r="G20" s="2">
        <v>10074.48</v>
      </c>
      <c r="I20" s="2"/>
      <c r="J20" s="4"/>
      <c r="K20" s="2"/>
      <c r="M20" s="2"/>
      <c r="N20" s="4"/>
      <c r="O20" s="2"/>
    </row>
    <row r="21" ht="22" customHeight="1" spans="1:15">
      <c r="A21" s="2"/>
      <c r="B21" s="3"/>
      <c r="C21" s="2"/>
      <c r="E21" s="2">
        <v>19</v>
      </c>
      <c r="F21" s="4" t="s">
        <v>443</v>
      </c>
      <c r="G21" s="2">
        <v>18213.16</v>
      </c>
      <c r="I21" s="2"/>
      <c r="J21" s="4"/>
      <c r="K21" s="2"/>
      <c r="M21" s="2"/>
      <c r="N21" s="4"/>
      <c r="O21" s="2"/>
    </row>
    <row r="22" ht="22" customHeight="1" spans="1:15">
      <c r="A22" s="2"/>
      <c r="B22" s="3" t="s">
        <v>444</v>
      </c>
      <c r="C22" s="2"/>
      <c r="E22" s="2">
        <v>20</v>
      </c>
      <c r="F22" s="4" t="s">
        <v>445</v>
      </c>
      <c r="G22" s="2">
        <v>13034.82</v>
      </c>
      <c r="I22" s="2"/>
      <c r="J22" s="4"/>
      <c r="K22" s="2"/>
      <c r="M22" s="2"/>
      <c r="N22" s="4"/>
      <c r="O22" s="2"/>
    </row>
    <row r="23" ht="22" customHeight="1" spans="1:7">
      <c r="A23" s="2"/>
      <c r="B23" s="4" t="s">
        <v>446</v>
      </c>
      <c r="C23" s="2">
        <v>1300</v>
      </c>
      <c r="E23" s="2">
        <v>21</v>
      </c>
      <c r="F23" s="4" t="s">
        <v>447</v>
      </c>
      <c r="G23" s="2">
        <v>13948.17</v>
      </c>
    </row>
    <row r="24" ht="22" customHeight="1" spans="1:7">
      <c r="A24" s="2"/>
      <c r="B24" s="4" t="s">
        <v>448</v>
      </c>
      <c r="C24" s="2">
        <v>1500</v>
      </c>
      <c r="E24" s="2">
        <v>22</v>
      </c>
      <c r="F24" s="4" t="s">
        <v>81</v>
      </c>
      <c r="G24" s="2">
        <v>1308.76</v>
      </c>
    </row>
    <row r="25" ht="22" customHeight="1" spans="1:7">
      <c r="A25" s="2"/>
      <c r="B25" s="4" t="s">
        <v>449</v>
      </c>
      <c r="C25" s="2">
        <v>586.51</v>
      </c>
      <c r="E25" s="2">
        <v>23</v>
      </c>
      <c r="F25" s="4" t="s">
        <v>450</v>
      </c>
      <c r="G25" s="2">
        <v>200.12</v>
      </c>
    </row>
    <row r="26" ht="22" customHeight="1" spans="1:7">
      <c r="A26" s="2"/>
      <c r="B26" s="4" t="s">
        <v>451</v>
      </c>
      <c r="C26" s="2">
        <v>190</v>
      </c>
      <c r="E26" s="2">
        <v>24</v>
      </c>
      <c r="F26" s="4" t="s">
        <v>452</v>
      </c>
      <c r="G26" s="2">
        <v>431.94</v>
      </c>
    </row>
    <row r="27" ht="26" customHeight="1" spans="1:3">
      <c r="A27" s="2"/>
      <c r="B27" s="4" t="s">
        <v>110</v>
      </c>
      <c r="C27" s="2">
        <v>4677.31</v>
      </c>
    </row>
    <row r="28" ht="24" customHeight="1" spans="1:3">
      <c r="A28" s="2"/>
      <c r="B28" s="4" t="s">
        <v>112</v>
      </c>
      <c r="C28" s="2">
        <v>88.92</v>
      </c>
    </row>
  </sheetData>
  <mergeCells count="4">
    <mergeCell ref="A1:C1"/>
    <mergeCell ref="E1:G1"/>
    <mergeCell ref="I1:K1"/>
    <mergeCell ref="M1:O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工程概算总表</vt:lpstr>
      <vt:lpstr>工程概算明细表</vt:lpstr>
      <vt:lpstr>工程概算单价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WPS_1178778167</cp:lastModifiedBy>
  <dcterms:created xsi:type="dcterms:W3CDTF">2024-07-07T12:21:00Z</dcterms:created>
  <dcterms:modified xsi:type="dcterms:W3CDTF">2025-02-20T03:07:39Z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6A289EFA24DD452683DAE825B502B75E_13</vt:lpwstr>
  </property>
</Properties>
</file>