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平罗县妇产及儿童健康中心建设项目" sheetId="6" r:id="rId1"/>
  </sheets>
  <definedNames>
    <definedName name="_xlnm.Print_Area" localSheetId="0">平罗县妇产及儿童健康中心建设项目!$A$1:$I$57</definedName>
    <definedName name="_xlnm.Print_Titles" localSheetId="0">平罗县妇产及儿童健康中心建设项目!$3:$5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<sst xmlns="http://schemas.openxmlformats.org/spreadsheetml/2006/main" count="130" uniqueCount="87">
  <si>
    <t>投资估算表</t>
  </si>
  <si>
    <t>项目名称：平罗县妇产中心建设项目</t>
  </si>
  <si>
    <t>序号</t>
  </si>
  <si>
    <t>项目名称</t>
  </si>
  <si>
    <t>估算金额</t>
  </si>
  <si>
    <t>估  算  金  额（万元）</t>
  </si>
  <si>
    <t>技术经济指标（元）</t>
  </si>
  <si>
    <t>建筑工程费</t>
  </si>
  <si>
    <t>安装工程费</t>
  </si>
  <si>
    <t>其它费用</t>
  </si>
  <si>
    <t>合计</t>
  </si>
  <si>
    <t>单位</t>
  </si>
  <si>
    <t>数量</t>
  </si>
  <si>
    <t>指标</t>
  </si>
  <si>
    <t>一</t>
  </si>
  <si>
    <t>工程费用</t>
  </si>
  <si>
    <t>（一）</t>
  </si>
  <si>
    <t>妇产及儿童健康发展中心</t>
  </si>
  <si>
    <t>土建工程</t>
  </si>
  <si>
    <t>㎡</t>
  </si>
  <si>
    <t>给排水及消防工程</t>
  </si>
  <si>
    <t>采暖及通风工程</t>
  </si>
  <si>
    <t>强电工程</t>
  </si>
  <si>
    <t>弱电工程</t>
  </si>
  <si>
    <t>（二）</t>
  </si>
  <si>
    <t>智慧医疗信息化</t>
  </si>
  <si>
    <t>医疗系统及设备</t>
  </si>
  <si>
    <t>项</t>
  </si>
  <si>
    <t>（三）</t>
  </si>
  <si>
    <t>室外工程</t>
  </si>
  <si>
    <t>场地平整</t>
  </si>
  <si>
    <t>场地硬化</t>
  </si>
  <si>
    <t>生态停车场</t>
  </si>
  <si>
    <t>围墙工程</t>
  </si>
  <si>
    <t>米</t>
  </si>
  <si>
    <t>绿化工程</t>
  </si>
  <si>
    <t>路面拆除及恢复</t>
  </si>
  <si>
    <t>室外给水管网</t>
  </si>
  <si>
    <t>延米</t>
  </si>
  <si>
    <t>室外排水管网</t>
  </si>
  <si>
    <t>室外雨水管网</t>
  </si>
  <si>
    <t>室外给排水检查井</t>
  </si>
  <si>
    <t>个</t>
  </si>
  <si>
    <t>室外消防管网</t>
  </si>
  <si>
    <t>室外消防检查井</t>
  </si>
  <si>
    <t>室外采暖管网</t>
  </si>
  <si>
    <t>室外电气管网</t>
  </si>
  <si>
    <t>室外电气检查井</t>
  </si>
  <si>
    <t>1000箱变</t>
  </si>
  <si>
    <t>医疗污水处理设备</t>
  </si>
  <si>
    <t>化粪池</t>
  </si>
  <si>
    <t>m³</t>
  </si>
  <si>
    <t>隔油池</t>
  </si>
  <si>
    <t>水、暖、天然气入网费（含管道安装）</t>
  </si>
  <si>
    <t>二</t>
  </si>
  <si>
    <t>工程建设其他费用</t>
  </si>
  <si>
    <t>项目建设管理费</t>
  </si>
  <si>
    <t>财建[2016]504号</t>
  </si>
  <si>
    <t>万元</t>
  </si>
  <si>
    <t>工程监理费</t>
  </si>
  <si>
    <t>金管办发[2019]1号</t>
  </si>
  <si>
    <t>地质勘察费</t>
  </si>
  <si>
    <t>市场价</t>
  </si>
  <si>
    <t>招标服务费</t>
  </si>
  <si>
    <t>设计费</t>
  </si>
  <si>
    <t>设计审查费</t>
  </si>
  <si>
    <t>BIM技术工程服务费（设计阶段）</t>
  </si>
  <si>
    <t>BIM技术工程服务费（施工阶段）</t>
  </si>
  <si>
    <t>BIM技术工程服务费（运维阶段）</t>
  </si>
  <si>
    <t>BIM技术审查服务费（设计阶段）</t>
  </si>
  <si>
    <t>BIM技术审查服务费（施工阶段）</t>
  </si>
  <si>
    <t>BIM技术审查服务费（运维阶段）</t>
  </si>
  <si>
    <t>编制清单及招标控制价</t>
  </si>
  <si>
    <t>编制竣工决算及审核费</t>
  </si>
  <si>
    <t>宁价费发[2010]87号</t>
  </si>
  <si>
    <t>水土保持评价费</t>
  </si>
  <si>
    <t>环境影响评价费</t>
  </si>
  <si>
    <t>安全评价费</t>
  </si>
  <si>
    <t>人防易地建设费</t>
  </si>
  <si>
    <t>㎡/18元</t>
  </si>
  <si>
    <t>三</t>
  </si>
  <si>
    <t>预备费</t>
  </si>
  <si>
    <t>四</t>
  </si>
  <si>
    <t>项目总投资</t>
  </si>
  <si>
    <t>五</t>
  </si>
  <si>
    <t>投资比(%)</t>
  </si>
  <si>
    <t>100. 00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</si>
</sst>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6">
    <font>
      <sz val="10"/>
      <color rgb="FF000000"/>
      <name val="Times New Roman"/>
      <charset val="204"/>
    </font>
    <font>
      <sz val="10"/>
      <name val="宋体"/>
      <charset val="134"/>
    </font>
    <font>
      <b/>
      <sz val="2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3" fillId="0" borderId="0"/>
  </cellStyleXfs>
  <cellXfs count="18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 wrapText="1"/>
    </xf>
    <xf numFmtId="1" fontId="3" fillId="0" borderId="0" xfId="0" applyNumberFormat="1" applyFont="1" applyFill="1" applyBorder="1" applyAlignment="1">
      <alignment horizontal="center" vertical="center" shrinkToFit="1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 2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tabSelected="1" zoomScale="85" zoomScaleNormal="85" zoomScaleSheetLayoutView="85" workbookViewId="0">
      <pane ySplit="7" topLeftCell="A8" activePane="bottomLeft" state="frozen"/>
      <selection/>
      <selection pane="bottomLeft" activeCell="B6" sqref="B6"/>
    </sheetView>
  </sheetViews>
  <sheetFormatPr defaultColWidth="9" defaultRowHeight="12.75"/>
  <cols>
    <col min="1" max="1" width="9.83333333333333" style="1" customWidth="1"/>
    <col min="2" max="2" width="28" style="2" customWidth="1"/>
    <col min="3" max="3" width="16.6666666666667" style="1" customWidth="1"/>
    <col min="4" max="4" width="15.6333333333333" style="1" customWidth="1"/>
    <col min="5" max="5" width="14.4666666666667" style="1" customWidth="1"/>
    <col min="6" max="6" width="15.8333333333333" style="1" customWidth="1"/>
    <col min="7" max="7" width="9.33333333333333" style="1" customWidth="1"/>
    <col min="8" max="8" width="16.3333333333333" style="1" customWidth="1"/>
    <col min="9" max="9" width="16.6666666666667" style="1" customWidth="1"/>
    <col min="10" max="11" width="15.1666666666667" style="1"/>
    <col min="12" max="12" width="12.5" style="1"/>
    <col min="13" max="13" width="10" style="1"/>
    <col min="14" max="16373" width="9" style="1"/>
  </cols>
  <sheetData>
    <row r="1" s="1" customFormat="1" ht="4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4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24" customHeight="1" spans="1:9">
      <c r="A3" s="5" t="s">
        <v>2</v>
      </c>
      <c r="B3" s="5" t="s">
        <v>3</v>
      </c>
      <c r="C3" s="6" t="s">
        <v>4</v>
      </c>
      <c r="D3" s="6"/>
      <c r="E3" s="6"/>
      <c r="F3" s="6"/>
      <c r="G3" s="6"/>
      <c r="H3" s="6"/>
      <c r="I3" s="6"/>
    </row>
    <row r="4" s="1" customFormat="1" ht="23" customHeight="1" spans="1:9">
      <c r="A4" s="5"/>
      <c r="B4" s="5"/>
      <c r="C4" s="5" t="s">
        <v>5</v>
      </c>
      <c r="D4" s="5"/>
      <c r="E4" s="5"/>
      <c r="F4" s="5"/>
      <c r="G4" s="5" t="s">
        <v>6</v>
      </c>
      <c r="H4" s="5"/>
      <c r="I4" s="5"/>
    </row>
    <row r="5" s="1" customFormat="1" ht="30" customHeight="1" spans="1:10">
      <c r="A5" s="5"/>
      <c r="B5" s="5"/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1">
        <f>C6+D6</f>
        <v>7565.87</v>
      </c>
    </row>
    <row r="6" s="1" customFormat="1" ht="28" customHeight="1" spans="1:10">
      <c r="A6" s="7" t="s">
        <v>14</v>
      </c>
      <c r="B6" s="7" t="s">
        <v>15</v>
      </c>
      <c r="C6" s="7">
        <f>C7+C15</f>
        <v>5121.99</v>
      </c>
      <c r="D6" s="7">
        <f>D7+D13+D15</f>
        <v>2443.88</v>
      </c>
      <c r="E6" s="7">
        <f>E7+E15</f>
        <v>0</v>
      </c>
      <c r="F6" s="7">
        <f>F7+F13++F15</f>
        <v>7565.87</v>
      </c>
      <c r="G6" s="5"/>
      <c r="H6" s="5"/>
      <c r="I6" s="5"/>
      <c r="J6" s="16">
        <f>F56/H7*10000</f>
        <v>7496.59128931035</v>
      </c>
    </row>
    <row r="7" s="1" customFormat="1" ht="44" customHeight="1" spans="1:10">
      <c r="A7" s="7" t="s">
        <v>16</v>
      </c>
      <c r="B7" s="7" t="s">
        <v>17</v>
      </c>
      <c r="C7" s="7">
        <f t="shared" ref="C7:F7" si="0">SUM(C8:C12)</f>
        <v>4756</v>
      </c>
      <c r="D7" s="7">
        <f t="shared" si="0"/>
        <v>1093.88</v>
      </c>
      <c r="E7" s="5"/>
      <c r="F7" s="7">
        <f t="shared" si="0"/>
        <v>5849.88</v>
      </c>
      <c r="G7" s="5"/>
      <c r="H7" s="5">
        <v>11600</v>
      </c>
      <c r="I7" s="5">
        <f>F7/H7*10000</f>
        <v>5043</v>
      </c>
      <c r="J7" s="16">
        <f>F56</f>
        <v>8696.0458956</v>
      </c>
    </row>
    <row r="8" s="1" customFormat="1" ht="28" customHeight="1" spans="1:9">
      <c r="A8" s="8">
        <v>1</v>
      </c>
      <c r="B8" s="5" t="s">
        <v>18</v>
      </c>
      <c r="C8" s="5">
        <f>H8*I8/10000</f>
        <v>4756</v>
      </c>
      <c r="D8" s="5"/>
      <c r="E8" s="5"/>
      <c r="F8" s="8">
        <f>C8</f>
        <v>4756</v>
      </c>
      <c r="G8" s="5" t="s">
        <v>19</v>
      </c>
      <c r="H8" s="8">
        <f>H7</f>
        <v>11600</v>
      </c>
      <c r="I8" s="8">
        <v>4100</v>
      </c>
    </row>
    <row r="9" s="1" customFormat="1" ht="28" customHeight="1" spans="1:11">
      <c r="A9" s="8">
        <v>2</v>
      </c>
      <c r="B9" s="5" t="s">
        <v>20</v>
      </c>
      <c r="C9" s="5"/>
      <c r="D9" s="8">
        <f t="shared" ref="D9:D12" si="1">H9*I9/10000</f>
        <v>353.8</v>
      </c>
      <c r="E9" s="5"/>
      <c r="F9" s="8">
        <f t="shared" ref="F9:F12" si="2">D9</f>
        <v>353.8</v>
      </c>
      <c r="G9" s="5" t="s">
        <v>19</v>
      </c>
      <c r="H9" s="8">
        <f>H7</f>
        <v>11600</v>
      </c>
      <c r="I9" s="8">
        <v>305</v>
      </c>
      <c r="K9" s="16"/>
    </row>
    <row r="10" s="1" customFormat="1" ht="28" customHeight="1" spans="1:11">
      <c r="A10" s="8">
        <v>3</v>
      </c>
      <c r="B10" s="5" t="s">
        <v>21</v>
      </c>
      <c r="C10" s="5"/>
      <c r="D10" s="8">
        <f t="shared" si="1"/>
        <v>232</v>
      </c>
      <c r="E10" s="5"/>
      <c r="F10" s="8">
        <f t="shared" si="2"/>
        <v>232</v>
      </c>
      <c r="G10" s="5" t="s">
        <v>19</v>
      </c>
      <c r="H10" s="8">
        <f>H7</f>
        <v>11600</v>
      </c>
      <c r="I10" s="8">
        <v>200</v>
      </c>
      <c r="K10" s="16">
        <f>F56</f>
        <v>8696.0458956</v>
      </c>
    </row>
    <row r="11" s="1" customFormat="1" ht="28" customHeight="1" spans="1:9">
      <c r="A11" s="8">
        <v>4</v>
      </c>
      <c r="B11" s="5" t="s">
        <v>22</v>
      </c>
      <c r="C11" s="5"/>
      <c r="D11" s="8">
        <f t="shared" si="1"/>
        <v>243.6</v>
      </c>
      <c r="E11" s="5"/>
      <c r="F11" s="8">
        <f t="shared" si="2"/>
        <v>243.6</v>
      </c>
      <c r="G11" s="5" t="s">
        <v>19</v>
      </c>
      <c r="H11" s="8">
        <f>H7</f>
        <v>11600</v>
      </c>
      <c r="I11" s="8">
        <v>210</v>
      </c>
    </row>
    <row r="12" s="1" customFormat="1" ht="28" customHeight="1" spans="1:9">
      <c r="A12" s="8">
        <v>5</v>
      </c>
      <c r="B12" s="5" t="s">
        <v>23</v>
      </c>
      <c r="C12" s="5"/>
      <c r="D12" s="8">
        <f t="shared" si="1"/>
        <v>264.48</v>
      </c>
      <c r="E12" s="5"/>
      <c r="F12" s="8">
        <f t="shared" si="2"/>
        <v>264.48</v>
      </c>
      <c r="G12" s="5" t="s">
        <v>19</v>
      </c>
      <c r="H12" s="8">
        <f>H7</f>
        <v>11600</v>
      </c>
      <c r="I12" s="8">
        <v>228</v>
      </c>
    </row>
    <row r="13" s="1" customFormat="1" ht="28" customHeight="1" spans="1:9">
      <c r="A13" s="7" t="s">
        <v>24</v>
      </c>
      <c r="B13" s="7" t="s">
        <v>25</v>
      </c>
      <c r="C13" s="9"/>
      <c r="D13" s="7">
        <f>D14</f>
        <v>1300</v>
      </c>
      <c r="E13" s="7"/>
      <c r="F13" s="7">
        <f>F14</f>
        <v>1300</v>
      </c>
      <c r="G13" s="5"/>
      <c r="H13" s="5"/>
      <c r="I13" s="5"/>
    </row>
    <row r="14" s="1" customFormat="1" ht="28" customHeight="1" spans="1:9">
      <c r="A14" s="8">
        <v>1</v>
      </c>
      <c r="B14" s="7" t="s">
        <v>26</v>
      </c>
      <c r="C14" s="9"/>
      <c r="D14" s="5">
        <f>H14*I14/10000</f>
        <v>1300</v>
      </c>
      <c r="E14" s="5"/>
      <c r="F14" s="8">
        <f>D14</f>
        <v>1300</v>
      </c>
      <c r="G14" s="5" t="s">
        <v>27</v>
      </c>
      <c r="H14" s="8">
        <v>1</v>
      </c>
      <c r="I14" s="8">
        <v>13000000</v>
      </c>
    </row>
    <row r="15" s="1" customFormat="1" ht="28" customHeight="1" spans="1:9">
      <c r="A15" s="7" t="s">
        <v>28</v>
      </c>
      <c r="B15" s="7" t="s">
        <v>29</v>
      </c>
      <c r="C15" s="7">
        <f t="shared" ref="C15:F15" si="3">SUM(C16:C35)</f>
        <v>365.99</v>
      </c>
      <c r="D15" s="7">
        <f t="shared" si="3"/>
        <v>50</v>
      </c>
      <c r="E15" s="7">
        <f t="shared" si="3"/>
        <v>0</v>
      </c>
      <c r="F15" s="7">
        <f t="shared" si="3"/>
        <v>415.99</v>
      </c>
      <c r="G15" s="5"/>
      <c r="H15" s="5"/>
      <c r="I15" s="5"/>
    </row>
    <row r="16" s="1" customFormat="1" ht="28" customHeight="1" spans="1:9">
      <c r="A16" s="10">
        <v>1</v>
      </c>
      <c r="B16" s="11" t="s">
        <v>30</v>
      </c>
      <c r="C16" s="10">
        <f t="shared" ref="C16:C31" si="4">H16*I16/10000</f>
        <v>22.5</v>
      </c>
      <c r="D16" s="11"/>
      <c r="E16" s="11"/>
      <c r="F16" s="10">
        <f t="shared" ref="F16:F35" si="5">C16+D16+E16</f>
        <v>22.5</v>
      </c>
      <c r="G16" s="11" t="s">
        <v>19</v>
      </c>
      <c r="H16" s="10">
        <v>5000</v>
      </c>
      <c r="I16" s="10">
        <v>45</v>
      </c>
    </row>
    <row r="17" s="1" customFormat="1" ht="28" customHeight="1" spans="1:9">
      <c r="A17" s="10">
        <v>2</v>
      </c>
      <c r="B17" s="11" t="s">
        <v>31</v>
      </c>
      <c r="C17" s="10">
        <f t="shared" si="4"/>
        <v>93.6</v>
      </c>
      <c r="D17" s="11"/>
      <c r="E17" s="11"/>
      <c r="F17" s="10">
        <f t="shared" si="5"/>
        <v>93.6</v>
      </c>
      <c r="G17" s="11" t="s">
        <v>19</v>
      </c>
      <c r="H17" s="10">
        <v>3900</v>
      </c>
      <c r="I17" s="10">
        <v>240</v>
      </c>
    </row>
    <row r="18" s="1" customFormat="1" ht="28" customHeight="1" spans="1:9">
      <c r="A18" s="10">
        <v>3</v>
      </c>
      <c r="B18" s="11" t="s">
        <v>32</v>
      </c>
      <c r="C18" s="10">
        <f t="shared" si="4"/>
        <v>5.67</v>
      </c>
      <c r="D18" s="11"/>
      <c r="E18" s="11"/>
      <c r="F18" s="10">
        <f t="shared" si="5"/>
        <v>5.67</v>
      </c>
      <c r="G18" s="11" t="s">
        <v>19</v>
      </c>
      <c r="H18" s="10">
        <v>210</v>
      </c>
      <c r="I18" s="10">
        <v>270</v>
      </c>
    </row>
    <row r="19" s="1" customFormat="1" ht="28" customHeight="1" spans="1:9">
      <c r="A19" s="10">
        <v>4</v>
      </c>
      <c r="B19" s="11" t="s">
        <v>33</v>
      </c>
      <c r="C19" s="10">
        <f t="shared" si="4"/>
        <v>49.3</v>
      </c>
      <c r="D19" s="11"/>
      <c r="E19" s="11"/>
      <c r="F19" s="10">
        <f t="shared" si="5"/>
        <v>49.3</v>
      </c>
      <c r="G19" s="11" t="s">
        <v>34</v>
      </c>
      <c r="H19" s="10">
        <v>290</v>
      </c>
      <c r="I19" s="10">
        <v>1700</v>
      </c>
    </row>
    <row r="20" s="1" customFormat="1" ht="28" customHeight="1" spans="1:9">
      <c r="A20" s="10">
        <v>5</v>
      </c>
      <c r="B20" s="11" t="s">
        <v>35</v>
      </c>
      <c r="C20" s="10">
        <f t="shared" si="4"/>
        <v>7.525</v>
      </c>
      <c r="D20" s="11"/>
      <c r="E20" s="11"/>
      <c r="F20" s="10">
        <f t="shared" si="5"/>
        <v>7.525</v>
      </c>
      <c r="G20" s="11" t="s">
        <v>19</v>
      </c>
      <c r="H20" s="10">
        <v>430</v>
      </c>
      <c r="I20" s="10">
        <v>175</v>
      </c>
    </row>
    <row r="21" s="1" customFormat="1" ht="28" customHeight="1" spans="1:9">
      <c r="A21" s="10">
        <v>6</v>
      </c>
      <c r="B21" s="11" t="s">
        <v>36</v>
      </c>
      <c r="C21" s="10">
        <f t="shared" si="4"/>
        <v>2.4</v>
      </c>
      <c r="D21" s="11"/>
      <c r="E21" s="11"/>
      <c r="F21" s="10">
        <f t="shared" si="5"/>
        <v>2.4</v>
      </c>
      <c r="G21" s="11" t="s">
        <v>19</v>
      </c>
      <c r="H21" s="10">
        <v>80</v>
      </c>
      <c r="I21" s="10">
        <v>300</v>
      </c>
    </row>
    <row r="22" s="1" customFormat="1" ht="28" customHeight="1" spans="1:9">
      <c r="A22" s="10">
        <v>7</v>
      </c>
      <c r="B22" s="11" t="s">
        <v>37</v>
      </c>
      <c r="C22" s="10">
        <f t="shared" si="4"/>
        <v>12.6</v>
      </c>
      <c r="D22" s="10"/>
      <c r="E22" s="11"/>
      <c r="F22" s="10">
        <f t="shared" si="5"/>
        <v>12.6</v>
      </c>
      <c r="G22" s="11" t="s">
        <v>38</v>
      </c>
      <c r="H22" s="8">
        <v>210</v>
      </c>
      <c r="I22" s="8">
        <v>600</v>
      </c>
    </row>
    <row r="23" s="1" customFormat="1" ht="28" customHeight="1" spans="1:9">
      <c r="A23" s="10">
        <v>8</v>
      </c>
      <c r="B23" s="11" t="s">
        <v>39</v>
      </c>
      <c r="C23" s="10">
        <f t="shared" si="4"/>
        <v>8.19</v>
      </c>
      <c r="D23" s="10"/>
      <c r="E23" s="11"/>
      <c r="F23" s="10">
        <f t="shared" si="5"/>
        <v>8.19</v>
      </c>
      <c r="G23" s="11" t="s">
        <v>38</v>
      </c>
      <c r="H23" s="8">
        <v>210</v>
      </c>
      <c r="I23" s="8">
        <v>390</v>
      </c>
    </row>
    <row r="24" s="1" customFormat="1" ht="28" customHeight="1" spans="1:9">
      <c r="A24" s="10">
        <v>9</v>
      </c>
      <c r="B24" s="11" t="s">
        <v>40</v>
      </c>
      <c r="C24" s="10">
        <f t="shared" si="4"/>
        <v>7.02</v>
      </c>
      <c r="D24" s="10"/>
      <c r="E24" s="11"/>
      <c r="F24" s="10">
        <f t="shared" si="5"/>
        <v>7.02</v>
      </c>
      <c r="G24" s="11" t="s">
        <v>38</v>
      </c>
      <c r="H24" s="8">
        <v>180</v>
      </c>
      <c r="I24" s="8">
        <v>390</v>
      </c>
    </row>
    <row r="25" s="1" customFormat="1" ht="28" customHeight="1" spans="1:9">
      <c r="A25" s="10">
        <v>10</v>
      </c>
      <c r="B25" s="11" t="s">
        <v>41</v>
      </c>
      <c r="C25" s="10">
        <f t="shared" si="4"/>
        <v>14.4</v>
      </c>
      <c r="D25" s="10"/>
      <c r="E25" s="11"/>
      <c r="F25" s="10">
        <f t="shared" si="5"/>
        <v>14.4</v>
      </c>
      <c r="G25" s="11" t="s">
        <v>42</v>
      </c>
      <c r="H25" s="8">
        <v>32</v>
      </c>
      <c r="I25" s="8">
        <v>4500</v>
      </c>
    </row>
    <row r="26" s="1" customFormat="1" ht="28" customHeight="1" spans="1:9">
      <c r="A26" s="10">
        <v>11</v>
      </c>
      <c r="B26" s="5" t="s">
        <v>43</v>
      </c>
      <c r="C26" s="10">
        <f t="shared" si="4"/>
        <v>11.4</v>
      </c>
      <c r="D26" s="8"/>
      <c r="E26" s="5"/>
      <c r="F26" s="8">
        <f t="shared" si="5"/>
        <v>11.4</v>
      </c>
      <c r="G26" s="5" t="s">
        <v>38</v>
      </c>
      <c r="H26" s="8">
        <v>190</v>
      </c>
      <c r="I26" s="8">
        <v>600</v>
      </c>
    </row>
    <row r="27" s="1" customFormat="1" ht="28" customHeight="1" spans="1:9">
      <c r="A27" s="10">
        <v>12</v>
      </c>
      <c r="B27" s="5" t="s">
        <v>44</v>
      </c>
      <c r="C27" s="10">
        <f t="shared" si="4"/>
        <v>7.2</v>
      </c>
      <c r="D27" s="8"/>
      <c r="E27" s="5"/>
      <c r="F27" s="8">
        <f t="shared" si="5"/>
        <v>7.2</v>
      </c>
      <c r="G27" s="11" t="s">
        <v>42</v>
      </c>
      <c r="H27" s="8">
        <v>16</v>
      </c>
      <c r="I27" s="8">
        <v>4500</v>
      </c>
    </row>
    <row r="28" s="1" customFormat="1" ht="28" customHeight="1" spans="1:9">
      <c r="A28" s="10">
        <v>13</v>
      </c>
      <c r="B28" s="5" t="s">
        <v>45</v>
      </c>
      <c r="C28" s="10">
        <f t="shared" si="4"/>
        <v>7.735</v>
      </c>
      <c r="D28" s="8"/>
      <c r="E28" s="5"/>
      <c r="F28" s="8">
        <f t="shared" si="5"/>
        <v>7.735</v>
      </c>
      <c r="G28" s="5" t="s">
        <v>38</v>
      </c>
      <c r="H28" s="8">
        <v>221</v>
      </c>
      <c r="I28" s="8">
        <v>350</v>
      </c>
    </row>
    <row r="29" s="1" customFormat="1" ht="28" customHeight="1" spans="1:9">
      <c r="A29" s="10">
        <v>14</v>
      </c>
      <c r="B29" s="5" t="s">
        <v>46</v>
      </c>
      <c r="C29" s="10">
        <f t="shared" si="4"/>
        <v>18.85</v>
      </c>
      <c r="D29" s="8"/>
      <c r="E29" s="5"/>
      <c r="F29" s="8">
        <f t="shared" si="5"/>
        <v>18.85</v>
      </c>
      <c r="G29" s="11" t="s">
        <v>38</v>
      </c>
      <c r="H29" s="8">
        <v>290</v>
      </c>
      <c r="I29" s="8">
        <v>650</v>
      </c>
    </row>
    <row r="30" s="1" customFormat="1" ht="28" customHeight="1" spans="1:9">
      <c r="A30" s="10">
        <v>15</v>
      </c>
      <c r="B30" s="5" t="s">
        <v>47</v>
      </c>
      <c r="C30" s="10">
        <f t="shared" si="4"/>
        <v>6.3</v>
      </c>
      <c r="D30" s="8"/>
      <c r="E30" s="5"/>
      <c r="F30" s="8">
        <f t="shared" si="5"/>
        <v>6.3</v>
      </c>
      <c r="G30" s="11" t="s">
        <v>42</v>
      </c>
      <c r="H30" s="8">
        <v>14</v>
      </c>
      <c r="I30" s="8">
        <v>4500</v>
      </c>
    </row>
    <row r="31" s="1" customFormat="1" ht="28" customHeight="1" spans="1:9">
      <c r="A31" s="10">
        <v>16</v>
      </c>
      <c r="B31" s="5" t="s">
        <v>48</v>
      </c>
      <c r="C31" s="10">
        <f t="shared" si="4"/>
        <v>29</v>
      </c>
      <c r="D31" s="8"/>
      <c r="E31" s="5"/>
      <c r="F31" s="8">
        <f t="shared" si="5"/>
        <v>29</v>
      </c>
      <c r="G31" s="11" t="s">
        <v>27</v>
      </c>
      <c r="H31" s="8">
        <v>1</v>
      </c>
      <c r="I31" s="8">
        <v>290000</v>
      </c>
    </row>
    <row r="32" s="1" customFormat="1" ht="28" customHeight="1" spans="1:9">
      <c r="A32" s="10">
        <v>17</v>
      </c>
      <c r="B32" s="5" t="s">
        <v>49</v>
      </c>
      <c r="C32" s="10"/>
      <c r="D32" s="8">
        <f>H32*I32/10000</f>
        <v>50</v>
      </c>
      <c r="E32" s="5"/>
      <c r="F32" s="8">
        <f t="shared" si="5"/>
        <v>50</v>
      </c>
      <c r="G32" s="11" t="s">
        <v>27</v>
      </c>
      <c r="H32" s="8">
        <v>1</v>
      </c>
      <c r="I32" s="8">
        <v>500000</v>
      </c>
    </row>
    <row r="33" s="1" customFormat="1" ht="28" customHeight="1" spans="1:9">
      <c r="A33" s="10">
        <v>18</v>
      </c>
      <c r="B33" s="5" t="s">
        <v>50</v>
      </c>
      <c r="C33" s="10">
        <f t="shared" ref="C33:C35" si="6">H33*I33/10000</f>
        <v>3.3</v>
      </c>
      <c r="D33" s="8"/>
      <c r="E33" s="5"/>
      <c r="F33" s="8">
        <f t="shared" si="5"/>
        <v>3.3</v>
      </c>
      <c r="G33" s="11" t="s">
        <v>51</v>
      </c>
      <c r="H33" s="8">
        <v>30</v>
      </c>
      <c r="I33" s="8">
        <v>1100</v>
      </c>
    </row>
    <row r="34" s="1" customFormat="1" ht="28" customHeight="1" spans="1:9">
      <c r="A34" s="10">
        <v>19</v>
      </c>
      <c r="B34" s="5" t="s">
        <v>52</v>
      </c>
      <c r="C34" s="10">
        <f t="shared" si="6"/>
        <v>4</v>
      </c>
      <c r="D34" s="8"/>
      <c r="E34" s="5"/>
      <c r="F34" s="8">
        <f t="shared" si="5"/>
        <v>4</v>
      </c>
      <c r="G34" s="11" t="s">
        <v>51</v>
      </c>
      <c r="H34" s="8">
        <v>20</v>
      </c>
      <c r="I34" s="8">
        <v>2000</v>
      </c>
    </row>
    <row r="35" s="1" customFormat="1" ht="43" customHeight="1" spans="1:9">
      <c r="A35" s="10">
        <v>20</v>
      </c>
      <c r="B35" s="5" t="s">
        <v>53</v>
      </c>
      <c r="C35" s="8">
        <f t="shared" si="6"/>
        <v>55</v>
      </c>
      <c r="D35" s="8"/>
      <c r="E35" s="5"/>
      <c r="F35" s="8">
        <f t="shared" si="5"/>
        <v>55</v>
      </c>
      <c r="G35" s="5" t="s">
        <v>27</v>
      </c>
      <c r="H35" s="5">
        <v>1</v>
      </c>
      <c r="I35" s="5">
        <v>550000</v>
      </c>
    </row>
    <row r="36" s="1" customFormat="1" ht="28" customHeight="1" spans="1:9">
      <c r="A36" s="7" t="s">
        <v>54</v>
      </c>
      <c r="B36" s="7" t="s">
        <v>55</v>
      </c>
      <c r="C36" s="5"/>
      <c r="D36" s="5"/>
      <c r="E36" s="7">
        <f>SUM(E37:E54)</f>
        <v>716.078472</v>
      </c>
      <c r="F36" s="7">
        <f>SUM(F37:F54)</f>
        <v>716.078472</v>
      </c>
      <c r="G36" s="5"/>
      <c r="H36" s="5"/>
      <c r="I36" s="5"/>
    </row>
    <row r="37" s="1" customFormat="1" ht="28" customHeight="1" spans="1:9">
      <c r="A37" s="8">
        <v>1</v>
      </c>
      <c r="B37" s="5" t="s">
        <v>56</v>
      </c>
      <c r="C37" s="5" t="s">
        <v>57</v>
      </c>
      <c r="D37" s="5"/>
      <c r="E37" s="8">
        <f>H37*1/100</f>
        <v>75.6587</v>
      </c>
      <c r="F37" s="8">
        <f t="shared" ref="F37:F55" si="7">E37</f>
        <v>75.6587</v>
      </c>
      <c r="G37" s="5" t="s">
        <v>58</v>
      </c>
      <c r="H37" s="8">
        <f>F6</f>
        <v>7565.87</v>
      </c>
      <c r="I37" s="8">
        <v>1</v>
      </c>
    </row>
    <row r="38" s="1" customFormat="1" ht="28" customHeight="1" spans="1:9">
      <c r="A38" s="8">
        <v>2</v>
      </c>
      <c r="B38" s="5" t="s">
        <v>59</v>
      </c>
      <c r="C38" s="5" t="s">
        <v>60</v>
      </c>
      <c r="D38" s="5"/>
      <c r="E38" s="8">
        <f>H38*1.5/100</f>
        <v>113.48805</v>
      </c>
      <c r="F38" s="8">
        <f t="shared" si="7"/>
        <v>113.48805</v>
      </c>
      <c r="G38" s="5" t="s">
        <v>58</v>
      </c>
      <c r="H38" s="8">
        <f>F6</f>
        <v>7565.87</v>
      </c>
      <c r="I38" s="8">
        <v>1.5</v>
      </c>
    </row>
    <row r="39" s="1" customFormat="1" ht="28" customHeight="1" spans="1:9">
      <c r="A39" s="8">
        <v>3</v>
      </c>
      <c r="B39" s="5" t="s">
        <v>61</v>
      </c>
      <c r="C39" s="5" t="s">
        <v>62</v>
      </c>
      <c r="D39" s="5"/>
      <c r="E39" s="8">
        <f>H39*0.2/100</f>
        <v>15.13174</v>
      </c>
      <c r="F39" s="8">
        <f t="shared" si="7"/>
        <v>15.13174</v>
      </c>
      <c r="G39" s="5" t="s">
        <v>58</v>
      </c>
      <c r="H39" s="8">
        <f>F6</f>
        <v>7565.87</v>
      </c>
      <c r="I39" s="8">
        <v>0.2</v>
      </c>
    </row>
    <row r="40" s="1" customFormat="1" ht="28" customHeight="1" spans="1:9">
      <c r="A40" s="8">
        <v>4</v>
      </c>
      <c r="B40" s="5" t="s">
        <v>63</v>
      </c>
      <c r="C40" s="5" t="s">
        <v>60</v>
      </c>
      <c r="D40" s="5"/>
      <c r="E40" s="8">
        <f>H40*0.3/100</f>
        <v>22.69761</v>
      </c>
      <c r="F40" s="8">
        <f t="shared" si="7"/>
        <v>22.69761</v>
      </c>
      <c r="G40" s="5" t="s">
        <v>58</v>
      </c>
      <c r="H40" s="8">
        <f>F6</f>
        <v>7565.87</v>
      </c>
      <c r="I40" s="8">
        <v>0.3</v>
      </c>
    </row>
    <row r="41" s="1" customFormat="1" ht="28" customHeight="1" spans="1:9">
      <c r="A41" s="8">
        <v>5</v>
      </c>
      <c r="B41" s="5" t="s">
        <v>64</v>
      </c>
      <c r="C41" s="5" t="s">
        <v>60</v>
      </c>
      <c r="D41" s="5"/>
      <c r="E41" s="8">
        <f>H41*3/100</f>
        <v>226.9761</v>
      </c>
      <c r="F41" s="8">
        <f t="shared" si="7"/>
        <v>226.9761</v>
      </c>
      <c r="G41" s="5" t="s">
        <v>58</v>
      </c>
      <c r="H41" s="8">
        <f>F6</f>
        <v>7565.87</v>
      </c>
      <c r="I41" s="8">
        <v>3</v>
      </c>
    </row>
    <row r="42" s="1" customFormat="1" ht="28" customHeight="1" spans="1:9">
      <c r="A42" s="8">
        <v>6</v>
      </c>
      <c r="B42" s="5" t="s">
        <v>65</v>
      </c>
      <c r="C42" s="5" t="s">
        <v>62</v>
      </c>
      <c r="D42" s="5"/>
      <c r="E42" s="8">
        <f>H42*0.11/100</f>
        <v>8.322457</v>
      </c>
      <c r="F42" s="8">
        <f t="shared" si="7"/>
        <v>8.322457</v>
      </c>
      <c r="G42" s="5" t="s">
        <v>58</v>
      </c>
      <c r="H42" s="8">
        <f>F6</f>
        <v>7565.87</v>
      </c>
      <c r="I42" s="8">
        <v>0.1</v>
      </c>
    </row>
    <row r="43" s="1" customFormat="1" ht="28.5" spans="1:9">
      <c r="A43" s="8">
        <v>7</v>
      </c>
      <c r="B43" s="5" t="s">
        <v>66</v>
      </c>
      <c r="C43" s="12"/>
      <c r="D43" s="12"/>
      <c r="E43" s="8">
        <f>H7*17/10000</f>
        <v>19.72</v>
      </c>
      <c r="F43" s="8">
        <f t="shared" si="7"/>
        <v>19.72</v>
      </c>
      <c r="G43" s="5" t="s">
        <v>58</v>
      </c>
      <c r="H43" s="8"/>
      <c r="I43" s="8"/>
    </row>
    <row r="44" s="1" customFormat="1" ht="28.5" spans="1:9">
      <c r="A44" s="8">
        <v>7</v>
      </c>
      <c r="B44" s="5" t="s">
        <v>67</v>
      </c>
      <c r="C44" s="12"/>
      <c r="D44" s="12"/>
      <c r="E44" s="8">
        <f>H7*18/10000</f>
        <v>20.88</v>
      </c>
      <c r="F44" s="8">
        <f t="shared" si="7"/>
        <v>20.88</v>
      </c>
      <c r="G44" s="5" t="s">
        <v>58</v>
      </c>
      <c r="H44" s="8"/>
      <c r="I44" s="8"/>
    </row>
    <row r="45" s="1" customFormat="1" ht="28.5" spans="1:9">
      <c r="A45" s="8">
        <v>7</v>
      </c>
      <c r="B45" s="5" t="s">
        <v>68</v>
      </c>
      <c r="C45" s="12"/>
      <c r="D45" s="12"/>
      <c r="E45" s="8">
        <f>H7*6/10000</f>
        <v>6.96</v>
      </c>
      <c r="F45" s="8">
        <f t="shared" si="7"/>
        <v>6.96</v>
      </c>
      <c r="G45" s="5" t="s">
        <v>58</v>
      </c>
      <c r="H45" s="8"/>
      <c r="I45" s="8"/>
    </row>
    <row r="46" s="1" customFormat="1" ht="28.5" spans="1:9">
      <c r="A46" s="8">
        <v>8</v>
      </c>
      <c r="B46" s="5" t="s">
        <v>69</v>
      </c>
      <c r="C46" s="13"/>
      <c r="D46" s="13"/>
      <c r="E46" s="8">
        <f>F6*0.002</f>
        <v>15.13174</v>
      </c>
      <c r="F46" s="8">
        <f t="shared" si="7"/>
        <v>15.13174</v>
      </c>
      <c r="G46" s="5" t="s">
        <v>58</v>
      </c>
      <c r="H46" s="8"/>
      <c r="I46" s="8"/>
    </row>
    <row r="47" s="1" customFormat="1" ht="28.5" spans="1:9">
      <c r="A47" s="8">
        <v>8</v>
      </c>
      <c r="B47" s="5" t="s">
        <v>70</v>
      </c>
      <c r="C47" s="13"/>
      <c r="D47" s="13"/>
      <c r="E47" s="8">
        <f>F6*0.0023</f>
        <v>17.401501</v>
      </c>
      <c r="F47" s="8">
        <f t="shared" si="7"/>
        <v>17.401501</v>
      </c>
      <c r="G47" s="5" t="s">
        <v>58</v>
      </c>
      <c r="H47" s="8"/>
      <c r="I47" s="8"/>
    </row>
    <row r="48" s="1" customFormat="1" ht="32" customHeight="1" spans="1:9">
      <c r="A48" s="8">
        <v>8</v>
      </c>
      <c r="B48" s="5" t="s">
        <v>71</v>
      </c>
      <c r="C48" s="13"/>
      <c r="D48" s="13"/>
      <c r="E48" s="8">
        <f>F6*0.0007</f>
        <v>5.296109</v>
      </c>
      <c r="F48" s="8">
        <f t="shared" si="7"/>
        <v>5.296109</v>
      </c>
      <c r="G48" s="5" t="s">
        <v>58</v>
      </c>
      <c r="H48" s="8"/>
      <c r="I48" s="8"/>
    </row>
    <row r="49" s="1" customFormat="1" ht="26" customHeight="1" spans="1:9">
      <c r="A49" s="8">
        <v>9</v>
      </c>
      <c r="B49" s="5" t="s">
        <v>72</v>
      </c>
      <c r="C49" s="5" t="s">
        <v>60</v>
      </c>
      <c r="D49" s="5"/>
      <c r="E49" s="8">
        <f>H49*0.45/100</f>
        <v>34.046415</v>
      </c>
      <c r="F49" s="8">
        <f t="shared" si="7"/>
        <v>34.046415</v>
      </c>
      <c r="G49" s="5" t="s">
        <v>58</v>
      </c>
      <c r="H49" s="8">
        <f>F6</f>
        <v>7565.87</v>
      </c>
      <c r="I49" s="8">
        <v>0.45</v>
      </c>
    </row>
    <row r="50" s="1" customFormat="1" ht="35" customHeight="1" spans="1:9">
      <c r="A50" s="8">
        <v>10</v>
      </c>
      <c r="B50" s="5" t="s">
        <v>73</v>
      </c>
      <c r="C50" s="5" t="s">
        <v>74</v>
      </c>
      <c r="D50" s="5"/>
      <c r="E50" s="8">
        <f>H50*0.45/100</f>
        <v>34.046415</v>
      </c>
      <c r="F50" s="8">
        <f t="shared" si="7"/>
        <v>34.046415</v>
      </c>
      <c r="G50" s="5" t="s">
        <v>58</v>
      </c>
      <c r="H50" s="8">
        <f>F6</f>
        <v>7565.87</v>
      </c>
      <c r="I50" s="8">
        <v>0.45</v>
      </c>
    </row>
    <row r="51" s="1" customFormat="1" ht="33" customHeight="1" spans="1:9">
      <c r="A51" s="8">
        <v>11</v>
      </c>
      <c r="B51" s="5" t="s">
        <v>75</v>
      </c>
      <c r="C51" s="5"/>
      <c r="D51" s="5"/>
      <c r="E51" s="8">
        <f>H51*0.3/100</f>
        <v>22.69761</v>
      </c>
      <c r="F51" s="8">
        <f t="shared" si="7"/>
        <v>22.69761</v>
      </c>
      <c r="G51" s="5" t="s">
        <v>58</v>
      </c>
      <c r="H51" s="8">
        <f>F6</f>
        <v>7565.87</v>
      </c>
      <c r="I51" s="8">
        <v>0.3</v>
      </c>
    </row>
    <row r="52" s="1" customFormat="1" ht="28" customHeight="1" spans="1:9">
      <c r="A52" s="8">
        <v>12</v>
      </c>
      <c r="B52" s="5" t="s">
        <v>76</v>
      </c>
      <c r="C52" s="14"/>
      <c r="D52" s="14"/>
      <c r="E52" s="8">
        <f>H52*0.4/100</f>
        <v>30.26348</v>
      </c>
      <c r="F52" s="8">
        <f t="shared" si="7"/>
        <v>30.26348</v>
      </c>
      <c r="G52" s="5" t="s">
        <v>58</v>
      </c>
      <c r="H52" s="8">
        <f>F6</f>
        <v>7565.87</v>
      </c>
      <c r="I52" s="8">
        <v>0.4</v>
      </c>
    </row>
    <row r="53" s="1" customFormat="1" ht="28" customHeight="1" spans="1:9">
      <c r="A53" s="8">
        <v>13</v>
      </c>
      <c r="B53" s="5" t="s">
        <v>77</v>
      </c>
      <c r="C53" s="14"/>
      <c r="D53" s="14"/>
      <c r="E53" s="8">
        <f>H53*0.35/100</f>
        <v>26.480545</v>
      </c>
      <c r="F53" s="8">
        <f t="shared" si="7"/>
        <v>26.480545</v>
      </c>
      <c r="G53" s="5" t="s">
        <v>58</v>
      </c>
      <c r="H53" s="8">
        <f>F6</f>
        <v>7565.87</v>
      </c>
      <c r="I53" s="8">
        <v>0.35</v>
      </c>
    </row>
    <row r="54" s="1" customFormat="1" ht="28" customHeight="1" spans="1:9">
      <c r="A54" s="8">
        <v>14</v>
      </c>
      <c r="B54" s="5" t="s">
        <v>78</v>
      </c>
      <c r="C54" s="14"/>
      <c r="D54" s="14"/>
      <c r="E54" s="8">
        <f>H54*18/10000</f>
        <v>20.88</v>
      </c>
      <c r="F54" s="8">
        <f t="shared" si="7"/>
        <v>20.88</v>
      </c>
      <c r="G54" s="5" t="s">
        <v>58</v>
      </c>
      <c r="H54" s="8">
        <f>H7</f>
        <v>11600</v>
      </c>
      <c r="I54" s="8" t="s">
        <v>79</v>
      </c>
    </row>
    <row r="55" s="1" customFormat="1" ht="28" customHeight="1" spans="1:9">
      <c r="A55" s="7" t="s">
        <v>80</v>
      </c>
      <c r="B55" s="7" t="s">
        <v>81</v>
      </c>
      <c r="C55" s="5"/>
      <c r="D55" s="5"/>
      <c r="E55" s="7">
        <f>H55*5/100</f>
        <v>414.0974236</v>
      </c>
      <c r="F55" s="7">
        <f t="shared" si="7"/>
        <v>414.0974236</v>
      </c>
      <c r="G55" s="5" t="s">
        <v>58</v>
      </c>
      <c r="H55" s="8">
        <f>F6+F36</f>
        <v>8281.948472</v>
      </c>
      <c r="I55" s="8">
        <v>5</v>
      </c>
    </row>
    <row r="56" s="1" customFormat="1" ht="28" customHeight="1" spans="1:9">
      <c r="A56" s="7" t="s">
        <v>82</v>
      </c>
      <c r="B56" s="7" t="s">
        <v>83</v>
      </c>
      <c r="C56" s="7">
        <f>C6</f>
        <v>5121.99</v>
      </c>
      <c r="D56" s="7">
        <f>D6</f>
        <v>2443.88</v>
      </c>
      <c r="E56" s="7">
        <f>E6+E36+E55</f>
        <v>1130.1758956</v>
      </c>
      <c r="F56" s="7">
        <f>SUM(C56:E56)</f>
        <v>8696.0458956</v>
      </c>
      <c r="G56" s="5" t="s">
        <v>58</v>
      </c>
      <c r="H56" s="8"/>
      <c r="I56" s="8"/>
    </row>
    <row r="57" s="1" customFormat="1" ht="28" customHeight="1" spans="1:9">
      <c r="A57" s="7" t="s">
        <v>84</v>
      </c>
      <c r="B57" s="7" t="s">
        <v>85</v>
      </c>
      <c r="C57" s="7">
        <f>C56/F56*100</f>
        <v>58.9002181162775</v>
      </c>
      <c r="D57" s="7">
        <f>D56/F56*100</f>
        <v>28.1033475367989</v>
      </c>
      <c r="E57" s="7">
        <f>E56/F56*100</f>
        <v>12.9964343469236</v>
      </c>
      <c r="F57" s="7" t="s">
        <v>86</v>
      </c>
      <c r="G57" s="5"/>
      <c r="H57" s="5"/>
      <c r="I57" s="5"/>
    </row>
    <row r="58" s="1" customFormat="1" ht="30" customHeight="1" spans="1:6">
      <c r="A58" s="15"/>
      <c r="B58" s="15"/>
      <c r="F58" s="16">
        <f>F6+F36+F55</f>
        <v>8696.0458956</v>
      </c>
    </row>
    <row r="59" s="1" customFormat="1" ht="80.25" customHeight="1" spans="1:2">
      <c r="A59" s="17"/>
      <c r="B59" s="17"/>
    </row>
  </sheetData>
  <mergeCells count="24">
    <mergeCell ref="A1:I1"/>
    <mergeCell ref="A2:I2"/>
    <mergeCell ref="C3:I3"/>
    <mergeCell ref="C4:F4"/>
    <mergeCell ref="G4:I4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A58:B58"/>
    <mergeCell ref="A59:B59"/>
    <mergeCell ref="A3:A5"/>
    <mergeCell ref="B3:B5"/>
  </mergeCells>
  <pageMargins left="0.393055555555556" right="0.275" top="0.590277777777778" bottom="0.747916666666667" header="0.5" footer="0.5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平罗县妇产及儿童健康中心建设项目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海原县第一中学宿舍楼</dc:title>
  <dc:creator>hp</dc:creator>
  <cp:lastModifiedBy>WPS_1178778167</cp:lastModifiedBy>
  <dcterms:created xsi:type="dcterms:W3CDTF">2021-12-05T11:05:00Z</dcterms:created>
  <cp:lastPrinted>2021-12-20T04:47:00Z</cp:lastPrinted>
  <dcterms:modified xsi:type="dcterms:W3CDTF">2024-05-22T09:07:26Z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AA007D5DFD514D568ABE357DD82BECAB_13</vt:lpwstr>
  </property>
  <property fmtid="{D5CDD505-2E9C-101B-9397-08002B2CF9AE}" pid="3" name="KSOProductBuildVer">
    <vt:lpwstr>2052-12.1.0.16929</vt:lpwstr>
  </property>
</Properties>
</file>