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托育服务中心" sheetId="7" r:id="rId1"/>
  </sheets>
  <definedNames>
    <definedName name="_xlnm.Print_Area" localSheetId="0">托育服务中心!$A$1:$K$52</definedName>
    <definedName name="_xlnm.Print_Titles" localSheetId="0">托育服务中心!$1:$3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<sst xmlns="http://schemas.openxmlformats.org/spreadsheetml/2006/main" count="119" uniqueCount="80">
  <si>
    <t>平罗县托育服务中心估算表</t>
  </si>
  <si>
    <t>序号</t>
  </si>
  <si>
    <t>项目名称</t>
  </si>
  <si>
    <t>概算价值（万元）</t>
  </si>
  <si>
    <t>技术经济指标</t>
  </si>
  <si>
    <t>建筑工程费</t>
  </si>
  <si>
    <t>设备购置</t>
  </si>
  <si>
    <t>安装工程费</t>
  </si>
  <si>
    <t>其他费用</t>
  </si>
  <si>
    <t>合计/万元</t>
  </si>
  <si>
    <t>单位</t>
  </si>
  <si>
    <t>数量</t>
  </si>
  <si>
    <t>单价价值（元）</t>
  </si>
  <si>
    <t>%</t>
  </si>
  <si>
    <t>一</t>
  </si>
  <si>
    <t>m2</t>
  </si>
  <si>
    <t>托育综合服务中心</t>
  </si>
  <si>
    <t>m2　　</t>
  </si>
  <si>
    <t>托育综合服务中心-土建工程（含基础装修）</t>
  </si>
  <si>
    <t>托育综合服务中心--给排水及消防工程</t>
  </si>
  <si>
    <t>托育综合服务中心--暖通工程</t>
  </si>
  <si>
    <t>托育综合服务中心--强弱电及设备工程</t>
  </si>
  <si>
    <t>室外工程</t>
  </si>
  <si>
    <t>室外工程-铺装</t>
  </si>
  <si>
    <t>室外工程-围墙</t>
  </si>
  <si>
    <t>m　　</t>
  </si>
  <si>
    <t>室外工程-绿化工程</t>
  </si>
  <si>
    <t>室外工程-给排水安装</t>
  </si>
  <si>
    <t>室外工程-给排水土建</t>
  </si>
  <si>
    <t>室外工程-电气安装</t>
  </si>
  <si>
    <t>室外工程-电气土建</t>
  </si>
  <si>
    <t>室外工程-采暖安装</t>
  </si>
  <si>
    <t>室外工程-采暖土建</t>
  </si>
  <si>
    <t>室外工程-土方（回填）</t>
  </si>
  <si>
    <t>m3　　</t>
  </si>
  <si>
    <t>二</t>
  </si>
  <si>
    <t>其它费用</t>
  </si>
  <si>
    <t>项目建设管理费</t>
  </si>
  <si>
    <t>万元</t>
  </si>
  <si>
    <t>财建【2016】504号</t>
  </si>
  <si>
    <t>项目建议书编制费</t>
  </si>
  <si>
    <t>项目投资估算宁计价费发【2010】87号</t>
  </si>
  <si>
    <t>可研编制及评审费</t>
  </si>
  <si>
    <t>设计概算宁计价费发【2010】87号</t>
  </si>
  <si>
    <t>环境影响报告书编制费及评估费（市场价）</t>
  </si>
  <si>
    <t>环境影响咨询收费标准国家计委、国家环境保护总局计价格[2002]125号</t>
  </si>
  <si>
    <t>交通评价费（市场价）</t>
  </si>
  <si>
    <t>监理费</t>
  </si>
  <si>
    <t>金管办发【2019】1号</t>
  </si>
  <si>
    <t>地质勘查费（市场价）</t>
  </si>
  <si>
    <t>设计费（包含BIM设计</t>
  </si>
  <si>
    <t>勘察设计审图费</t>
  </si>
  <si>
    <t>编制清单及招标控制价</t>
  </si>
  <si>
    <t>宁计价费发【2010】87号</t>
  </si>
  <si>
    <t>审核控制价费用</t>
  </si>
  <si>
    <t>竣工结算审核费用</t>
  </si>
  <si>
    <t>工程造价审核宁计价费发【2010】87号</t>
  </si>
  <si>
    <t>招标服务费（设计、监理、设备、工程招标）</t>
  </si>
  <si>
    <t>全过程跟踪</t>
  </si>
  <si>
    <t>安全评价费用</t>
  </si>
  <si>
    <t>水土保持费用</t>
  </si>
  <si>
    <t>采暖增容费（市场价）</t>
  </si>
  <si>
    <t>项</t>
  </si>
  <si>
    <t>天然气管道延伸费</t>
  </si>
  <si>
    <t>地震评估费</t>
  </si>
  <si>
    <t>节能评估费</t>
  </si>
  <si>
    <t>临时用水费</t>
  </si>
  <si>
    <t>临时用电费</t>
  </si>
  <si>
    <t>临时围挡</t>
  </si>
  <si>
    <t>降水、污水处理费</t>
  </si>
  <si>
    <t>勘测定界、静载沉降、消防检测</t>
  </si>
  <si>
    <t>工程检测</t>
  </si>
  <si>
    <t>房屋测绘</t>
  </si>
  <si>
    <t>三</t>
  </si>
  <si>
    <t>预备费</t>
  </si>
  <si>
    <t>m2　</t>
  </si>
  <si>
    <t>基本预备费</t>
  </si>
  <si>
    <t>价差预备费</t>
  </si>
  <si>
    <t>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</si>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</sst>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"/>
    <numFmt numFmtId="179" formatCode="0.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tabSelected="1" view="pageBreakPreview" zoomScaleNormal="100" topLeftCell="A40" workbookViewId="0">
      <selection activeCell="E42" sqref="E42"/>
    </sheetView>
  </sheetViews>
  <sheetFormatPr defaultColWidth="9" defaultRowHeight="13.5"/>
  <cols>
    <col min="1" max="1" width="5.125" style="1" customWidth="1"/>
    <col min="2" max="2" width="12.5" style="1" customWidth="1"/>
    <col min="3" max="5" width="8.625" style="3" customWidth="1"/>
    <col min="6" max="6" width="9.25" style="3" customWidth="1"/>
    <col min="7" max="7" width="8.625" style="3" customWidth="1"/>
    <col min="8" max="8" width="4.75" style="3" customWidth="1"/>
    <col min="9" max="9" width="8" style="3" customWidth="1"/>
    <col min="10" max="10" width="8.625" style="3" customWidth="1"/>
    <col min="11" max="11" width="12.125" style="1" customWidth="1"/>
    <col min="12" max="12" width="16.75" style="1" customWidth="1"/>
    <col min="13" max="14" width="9.375" style="1"/>
    <col min="15" max="16375" width="9" style="1"/>
    <col min="16376" max="16384" width="9" style="4"/>
  </cols>
  <sheetData>
    <row r="1" s="1" customFormat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8" customHeight="1" spans="1:11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 t="s">
        <v>4</v>
      </c>
      <c r="I2" s="6"/>
      <c r="J2" s="6"/>
      <c r="K2" s="6"/>
    </row>
    <row r="3" s="1" customFormat="1" ht="22" customHeight="1" spans="1:11">
      <c r="A3" s="6"/>
      <c r="B3" s="6"/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="1" customFormat="1" ht="28" customHeight="1" spans="1:11">
      <c r="A4" s="7" t="s">
        <v>14</v>
      </c>
      <c r="B4" s="7" t="s">
        <v>5</v>
      </c>
      <c r="C4" s="8">
        <f>C5+C10</f>
        <v>1820.81</v>
      </c>
      <c r="D4" s="8">
        <f>D5+D10</f>
        <v>169.845</v>
      </c>
      <c r="E4" s="8">
        <f>E5+E10</f>
        <v>91.455</v>
      </c>
      <c r="F4" s="8">
        <f>F5+F10</f>
        <v>0</v>
      </c>
      <c r="G4" s="8">
        <f>G5+G10</f>
        <v>2082.11</v>
      </c>
      <c r="H4" s="8" t="s">
        <v>15</v>
      </c>
      <c r="I4" s="8">
        <f>I5</f>
        <v>4000</v>
      </c>
      <c r="J4" s="8">
        <f>G4/I4*10000</f>
        <v>5205.275</v>
      </c>
      <c r="K4" s="13">
        <f>G4/G52</f>
        <v>0.905132069598926</v>
      </c>
    </row>
    <row r="5" s="1" customFormat="1" ht="33" customHeight="1" spans="1:11">
      <c r="A5" s="7">
        <v>1</v>
      </c>
      <c r="B5" s="7" t="s">
        <v>16</v>
      </c>
      <c r="C5" s="8">
        <f>SUM(C6:C9)</f>
        <v>1660</v>
      </c>
      <c r="D5" s="8">
        <f>SUM(D6:D9)</f>
        <v>148.2</v>
      </c>
      <c r="E5" s="8">
        <f>SUM(E6:E9)</f>
        <v>79.8</v>
      </c>
      <c r="F5" s="8">
        <f>SUM(F6:F9)</f>
        <v>0</v>
      </c>
      <c r="G5" s="8">
        <f>SUM(G6:G9)</f>
        <v>1888</v>
      </c>
      <c r="H5" s="7" t="s">
        <v>17</v>
      </c>
      <c r="I5" s="7">
        <v>4000</v>
      </c>
      <c r="J5" s="7">
        <v>5504.09</v>
      </c>
      <c r="K5" s="7"/>
    </row>
    <row r="6" s="1" customFormat="1" ht="38" customHeight="1" spans="1:11">
      <c r="A6" s="7">
        <v>1.1</v>
      </c>
      <c r="B6" s="7" t="s">
        <v>18</v>
      </c>
      <c r="C6" s="9">
        <f>G6</f>
        <v>1660</v>
      </c>
      <c r="D6" s="9"/>
      <c r="E6" s="9"/>
      <c r="F6" s="9"/>
      <c r="G6" s="9">
        <f t="shared" ref="G6:G9" si="0">I6*J6/10000</f>
        <v>1660</v>
      </c>
      <c r="H6" s="7" t="s">
        <v>17</v>
      </c>
      <c r="I6" s="6">
        <v>4000</v>
      </c>
      <c r="J6" s="7">
        <v>4150</v>
      </c>
      <c r="K6" s="7"/>
    </row>
    <row r="7" s="1" customFormat="1" ht="35" customHeight="1" spans="1:11">
      <c r="A7" s="7">
        <v>1.2</v>
      </c>
      <c r="B7" s="7" t="s">
        <v>19</v>
      </c>
      <c r="C7" s="9"/>
      <c r="D7" s="9">
        <f t="shared" ref="D7:D9" si="1">G7*0.65</f>
        <v>72.8</v>
      </c>
      <c r="E7" s="9">
        <f t="shared" ref="E7:E9" si="2">G7-D7</f>
        <v>39.2</v>
      </c>
      <c r="F7" s="9"/>
      <c r="G7" s="9">
        <f t="shared" si="0"/>
        <v>112</v>
      </c>
      <c r="H7" s="7" t="s">
        <v>17</v>
      </c>
      <c r="I7" s="6">
        <v>4000</v>
      </c>
      <c r="J7" s="7">
        <v>280</v>
      </c>
      <c r="K7" s="7"/>
    </row>
    <row r="8" s="1" customFormat="1" ht="32" customHeight="1" spans="1:11">
      <c r="A8" s="7">
        <v>1.3</v>
      </c>
      <c r="B8" s="7" t="s">
        <v>20</v>
      </c>
      <c r="C8" s="9"/>
      <c r="D8" s="9">
        <f t="shared" si="1"/>
        <v>36.4</v>
      </c>
      <c r="E8" s="9">
        <f t="shared" si="2"/>
        <v>19.6</v>
      </c>
      <c r="F8" s="9"/>
      <c r="G8" s="9">
        <f t="shared" si="0"/>
        <v>56</v>
      </c>
      <c r="H8" s="7" t="s">
        <v>17</v>
      </c>
      <c r="I8" s="6">
        <v>4000</v>
      </c>
      <c r="J8" s="7">
        <v>140</v>
      </c>
      <c r="K8" s="7"/>
    </row>
    <row r="9" s="1" customFormat="1" ht="33.75" spans="1:11">
      <c r="A9" s="7">
        <v>1.4</v>
      </c>
      <c r="B9" s="7" t="s">
        <v>21</v>
      </c>
      <c r="C9" s="9"/>
      <c r="D9" s="9">
        <f t="shared" si="1"/>
        <v>39</v>
      </c>
      <c r="E9" s="9">
        <f t="shared" si="2"/>
        <v>21</v>
      </c>
      <c r="F9" s="9"/>
      <c r="G9" s="9">
        <f t="shared" si="0"/>
        <v>60</v>
      </c>
      <c r="H9" s="7" t="s">
        <v>17</v>
      </c>
      <c r="I9" s="6">
        <v>4000</v>
      </c>
      <c r="J9" s="7">
        <v>150</v>
      </c>
      <c r="K9" s="7"/>
    </row>
    <row r="10" s="1" customFormat="1" ht="27" customHeight="1" spans="1:11">
      <c r="A10" s="7">
        <v>2</v>
      </c>
      <c r="B10" s="7" t="s">
        <v>22</v>
      </c>
      <c r="C10" s="8">
        <f>SUM(C11:C20)</f>
        <v>160.81</v>
      </c>
      <c r="D10" s="8">
        <f>SUM(D11:D20)</f>
        <v>21.645</v>
      </c>
      <c r="E10" s="8">
        <f>SUM(E11:E20)</f>
        <v>11.655</v>
      </c>
      <c r="F10" s="8">
        <f>SUM(F11:F20)</f>
        <v>0</v>
      </c>
      <c r="G10" s="8">
        <f>SUM(G11:G20)</f>
        <v>194.11</v>
      </c>
      <c r="H10" s="7" t="s">
        <v>17</v>
      </c>
      <c r="I10" s="7"/>
      <c r="J10" s="7"/>
      <c r="K10" s="7"/>
    </row>
    <row r="11" s="1" customFormat="1" ht="27" customHeight="1" spans="1:11">
      <c r="A11" s="7">
        <v>2.1</v>
      </c>
      <c r="B11" s="7" t="s">
        <v>23</v>
      </c>
      <c r="C11" s="9">
        <f>G11</f>
        <v>78</v>
      </c>
      <c r="D11" s="9"/>
      <c r="E11" s="9"/>
      <c r="F11" s="9"/>
      <c r="G11" s="9">
        <f>I11*J11/10000</f>
        <v>78</v>
      </c>
      <c r="H11" s="7" t="s">
        <v>17</v>
      </c>
      <c r="I11" s="7">
        <v>3000</v>
      </c>
      <c r="J11" s="7">
        <v>260</v>
      </c>
      <c r="K11" s="7"/>
    </row>
    <row r="12" s="1" customFormat="1" ht="27" customHeight="1" spans="1:11">
      <c r="A12" s="7">
        <v>2.2</v>
      </c>
      <c r="B12" s="7" t="s">
        <v>24</v>
      </c>
      <c r="C12" s="9">
        <f>G12</f>
        <v>19.2</v>
      </c>
      <c r="D12" s="9"/>
      <c r="E12" s="9"/>
      <c r="F12" s="9"/>
      <c r="G12" s="9">
        <f>I12*J12/10000</f>
        <v>19.2</v>
      </c>
      <c r="H12" s="7" t="s">
        <v>25</v>
      </c>
      <c r="I12" s="7">
        <v>320</v>
      </c>
      <c r="J12" s="7">
        <v>600</v>
      </c>
      <c r="K12" s="7"/>
    </row>
    <row r="13" s="1" customFormat="1" ht="27" customHeight="1" spans="1:11">
      <c r="A13" s="7">
        <v>2.3</v>
      </c>
      <c r="B13" s="7" t="s">
        <v>26</v>
      </c>
      <c r="C13" s="9">
        <f>G13</f>
        <v>13.5</v>
      </c>
      <c r="D13" s="9"/>
      <c r="E13" s="9"/>
      <c r="F13" s="9"/>
      <c r="G13" s="9">
        <f>I13*J13/10000</f>
        <v>13.5</v>
      </c>
      <c r="H13" s="7" t="s">
        <v>17</v>
      </c>
      <c r="I13" s="7">
        <v>900</v>
      </c>
      <c r="J13" s="7">
        <v>150</v>
      </c>
      <c r="K13" s="7"/>
    </row>
    <row r="14" s="1" customFormat="1" ht="27" customHeight="1" spans="1:11">
      <c r="A14" s="7">
        <v>2.4</v>
      </c>
      <c r="B14" s="7" t="s">
        <v>27</v>
      </c>
      <c r="C14" s="9"/>
      <c r="D14" s="9">
        <f t="shared" ref="D14:D18" si="3">G14*0.65</f>
        <v>9.62</v>
      </c>
      <c r="E14" s="9">
        <f t="shared" ref="E14:E18" si="4">G14-D14</f>
        <v>5.18</v>
      </c>
      <c r="F14" s="9"/>
      <c r="G14" s="9">
        <f t="shared" ref="G14:G20" si="5">I14*J14/10000</f>
        <v>14.8</v>
      </c>
      <c r="H14" s="7" t="s">
        <v>17</v>
      </c>
      <c r="I14" s="7">
        <v>3700</v>
      </c>
      <c r="J14" s="7">
        <v>40</v>
      </c>
      <c r="K14" s="7"/>
    </row>
    <row r="15" s="1" customFormat="1" ht="33" customHeight="1" spans="1:11">
      <c r="A15" s="7">
        <v>2.5</v>
      </c>
      <c r="B15" s="7" t="s">
        <v>28</v>
      </c>
      <c r="C15" s="9">
        <f t="shared" ref="C15:C20" si="6">G15</f>
        <v>14.8</v>
      </c>
      <c r="D15" s="9"/>
      <c r="E15" s="9"/>
      <c r="F15" s="9"/>
      <c r="G15" s="9">
        <f t="shared" si="5"/>
        <v>14.8</v>
      </c>
      <c r="H15" s="7" t="s">
        <v>17</v>
      </c>
      <c r="I15" s="7">
        <v>3700</v>
      </c>
      <c r="J15" s="7">
        <v>40</v>
      </c>
      <c r="K15" s="7"/>
    </row>
    <row r="16" s="1" customFormat="1" ht="39" customHeight="1" spans="1:11">
      <c r="A16" s="7">
        <v>2.6</v>
      </c>
      <c r="B16" s="7" t="s">
        <v>29</v>
      </c>
      <c r="C16" s="9"/>
      <c r="D16" s="9">
        <f t="shared" si="3"/>
        <v>4.81</v>
      </c>
      <c r="E16" s="9">
        <f t="shared" si="4"/>
        <v>2.59</v>
      </c>
      <c r="F16" s="9"/>
      <c r="G16" s="9">
        <f t="shared" si="5"/>
        <v>7.4</v>
      </c>
      <c r="H16" s="7" t="s">
        <v>17</v>
      </c>
      <c r="I16" s="7">
        <v>3700</v>
      </c>
      <c r="J16" s="7">
        <v>20</v>
      </c>
      <c r="K16" s="7"/>
    </row>
    <row r="17" s="1" customFormat="1" ht="34" customHeight="1" spans="1:11">
      <c r="A17" s="7">
        <v>2.7</v>
      </c>
      <c r="B17" s="7" t="s">
        <v>30</v>
      </c>
      <c r="C17" s="9">
        <f t="shared" si="6"/>
        <v>7.4</v>
      </c>
      <c r="D17" s="9"/>
      <c r="E17" s="9"/>
      <c r="F17" s="9"/>
      <c r="G17" s="9">
        <f t="shared" si="5"/>
        <v>7.4</v>
      </c>
      <c r="H17" s="7" t="s">
        <v>17</v>
      </c>
      <c r="I17" s="7">
        <v>3700</v>
      </c>
      <c r="J17" s="7">
        <v>20</v>
      </c>
      <c r="K17" s="7"/>
    </row>
    <row r="18" s="1" customFormat="1" ht="30" customHeight="1" spans="1:11">
      <c r="A18" s="7">
        <v>2.8</v>
      </c>
      <c r="B18" s="7" t="s">
        <v>31</v>
      </c>
      <c r="C18" s="9"/>
      <c r="D18" s="9">
        <f t="shared" si="3"/>
        <v>7.215</v>
      </c>
      <c r="E18" s="9">
        <f t="shared" si="4"/>
        <v>3.885</v>
      </c>
      <c r="F18" s="9"/>
      <c r="G18" s="9">
        <f t="shared" si="5"/>
        <v>11.1</v>
      </c>
      <c r="H18" s="7" t="s">
        <v>17</v>
      </c>
      <c r="I18" s="7">
        <v>3700</v>
      </c>
      <c r="J18" s="7">
        <v>30</v>
      </c>
      <c r="K18" s="7"/>
    </row>
    <row r="19" s="1" customFormat="1" ht="35" customHeight="1" spans="1:11">
      <c r="A19" s="7">
        <v>2.9</v>
      </c>
      <c r="B19" s="7" t="s">
        <v>32</v>
      </c>
      <c r="C19" s="9">
        <f t="shared" si="6"/>
        <v>11.1</v>
      </c>
      <c r="D19" s="9"/>
      <c r="E19" s="9"/>
      <c r="F19" s="9"/>
      <c r="G19" s="9">
        <f t="shared" si="5"/>
        <v>11.1</v>
      </c>
      <c r="H19" s="7" t="s">
        <v>17</v>
      </c>
      <c r="I19" s="7">
        <v>3700</v>
      </c>
      <c r="J19" s="8">
        <v>30</v>
      </c>
      <c r="K19" s="7"/>
    </row>
    <row r="20" s="1" customFormat="1" ht="27" customHeight="1" spans="1:11">
      <c r="A20" s="8">
        <v>2.1</v>
      </c>
      <c r="B20" s="7" t="s">
        <v>33</v>
      </c>
      <c r="C20" s="9">
        <f t="shared" si="6"/>
        <v>16.81</v>
      </c>
      <c r="D20" s="9"/>
      <c r="E20" s="9"/>
      <c r="F20" s="9"/>
      <c r="G20" s="9">
        <f t="shared" si="5"/>
        <v>16.81</v>
      </c>
      <c r="H20" s="7" t="s">
        <v>34</v>
      </c>
      <c r="I20" s="7">
        <v>5000</v>
      </c>
      <c r="J20" s="7">
        <v>33.62</v>
      </c>
      <c r="K20" s="7"/>
    </row>
    <row r="21" s="1" customFormat="1" ht="39" customHeight="1" spans="1:11">
      <c r="A21" s="7" t="s">
        <v>35</v>
      </c>
      <c r="B21" s="7" t="s">
        <v>36</v>
      </c>
      <c r="C21" s="7"/>
      <c r="D21" s="7"/>
      <c r="E21" s="7"/>
      <c r="F21" s="8">
        <f>SUM(F22:F48)</f>
        <v>173.123664</v>
      </c>
      <c r="G21" s="8">
        <f>SUM(G22:G48)</f>
        <v>173.123664</v>
      </c>
      <c r="H21" s="7" t="s">
        <v>17</v>
      </c>
      <c r="I21" s="8">
        <f>I4</f>
        <v>4000</v>
      </c>
      <c r="J21" s="14">
        <f>G21/I21*10000</f>
        <v>432.80916</v>
      </c>
      <c r="K21" s="13">
        <f>G21/G52</f>
        <v>0.0752600872638185</v>
      </c>
    </row>
    <row r="22" s="1" customFormat="1" ht="35" customHeight="1" spans="1:11">
      <c r="A22" s="6">
        <v>1</v>
      </c>
      <c r="B22" s="6" t="s">
        <v>37</v>
      </c>
      <c r="C22" s="6"/>
      <c r="D22" s="6"/>
      <c r="E22" s="6"/>
      <c r="F22" s="9">
        <f t="shared" ref="F22:F37" si="7">G22</f>
        <v>12.49266</v>
      </c>
      <c r="G22" s="9">
        <f t="shared" ref="G22:G24" si="8">I22*J22</f>
        <v>12.49266</v>
      </c>
      <c r="H22" s="6" t="s">
        <v>38</v>
      </c>
      <c r="I22" s="9">
        <f>G4</f>
        <v>2082.11</v>
      </c>
      <c r="J22" s="15">
        <v>0.006</v>
      </c>
      <c r="K22" s="6" t="s">
        <v>39</v>
      </c>
    </row>
    <row r="23" s="1" customFormat="1" ht="33" customHeight="1" spans="1:11">
      <c r="A23" s="6">
        <v>2</v>
      </c>
      <c r="B23" s="6" t="s">
        <v>40</v>
      </c>
      <c r="C23" s="6"/>
      <c r="D23" s="6"/>
      <c r="E23" s="6"/>
      <c r="F23" s="9">
        <f t="shared" si="7"/>
        <v>2.08211</v>
      </c>
      <c r="G23" s="9">
        <f t="shared" si="8"/>
        <v>2.08211</v>
      </c>
      <c r="H23" s="6" t="str">
        <f>H22</f>
        <v>万元</v>
      </c>
      <c r="I23" s="9">
        <f>I22</f>
        <v>2082.11</v>
      </c>
      <c r="J23" s="15">
        <v>0.001</v>
      </c>
      <c r="K23" s="6" t="s">
        <v>41</v>
      </c>
    </row>
    <row r="24" s="1" customFormat="1" ht="33" customHeight="1" spans="1:11">
      <c r="A24" s="6">
        <v>3</v>
      </c>
      <c r="B24" s="6" t="s">
        <v>42</v>
      </c>
      <c r="C24" s="6"/>
      <c r="D24" s="6"/>
      <c r="E24" s="6"/>
      <c r="F24" s="9">
        <f t="shared" si="7"/>
        <v>2.08211</v>
      </c>
      <c r="G24" s="9">
        <f t="shared" si="8"/>
        <v>2.08211</v>
      </c>
      <c r="H24" s="6" t="s">
        <v>38</v>
      </c>
      <c r="I24" s="9">
        <f>I23</f>
        <v>2082.11</v>
      </c>
      <c r="J24" s="15">
        <v>0.001</v>
      </c>
      <c r="K24" s="6" t="s">
        <v>43</v>
      </c>
    </row>
    <row r="25" s="1" customFormat="1" ht="38" customHeight="1" spans="1:11">
      <c r="A25" s="6">
        <v>4</v>
      </c>
      <c r="B25" s="6" t="s">
        <v>44</v>
      </c>
      <c r="C25" s="6"/>
      <c r="D25" s="6"/>
      <c r="E25" s="6"/>
      <c r="F25" s="9">
        <f t="shared" si="7"/>
        <v>5</v>
      </c>
      <c r="G25" s="9">
        <f t="shared" ref="G25:G28" si="9">J25/10000</f>
        <v>5</v>
      </c>
      <c r="H25" s="6" t="str">
        <f>H24</f>
        <v>万元</v>
      </c>
      <c r="I25" s="9"/>
      <c r="J25" s="16">
        <v>50000</v>
      </c>
      <c r="K25" s="6" t="s">
        <v>45</v>
      </c>
    </row>
    <row r="26" s="1" customFormat="1" ht="41" customHeight="1" spans="1:11">
      <c r="A26" s="6">
        <v>5</v>
      </c>
      <c r="B26" s="6" t="s">
        <v>46</v>
      </c>
      <c r="C26" s="6"/>
      <c r="D26" s="6"/>
      <c r="E26" s="6"/>
      <c r="F26" s="9">
        <f t="shared" si="7"/>
        <v>2.5</v>
      </c>
      <c r="G26" s="9">
        <f t="shared" si="9"/>
        <v>2.5</v>
      </c>
      <c r="H26" s="6" t="s">
        <v>38</v>
      </c>
      <c r="I26" s="9"/>
      <c r="J26" s="16">
        <v>25000</v>
      </c>
      <c r="K26" s="6"/>
    </row>
    <row r="27" s="1" customFormat="1" ht="27" customHeight="1" spans="1:11">
      <c r="A27" s="6">
        <v>6</v>
      </c>
      <c r="B27" s="6" t="s">
        <v>47</v>
      </c>
      <c r="C27" s="6"/>
      <c r="D27" s="6"/>
      <c r="E27" s="6"/>
      <c r="F27" s="9">
        <f t="shared" si="7"/>
        <v>16.65688</v>
      </c>
      <c r="G27" s="9">
        <f>I27*J27</f>
        <v>16.65688</v>
      </c>
      <c r="H27" s="6" t="s">
        <v>38</v>
      </c>
      <c r="I27" s="9">
        <f>G4</f>
        <v>2082.11</v>
      </c>
      <c r="J27" s="15">
        <v>0.008</v>
      </c>
      <c r="K27" s="15" t="s">
        <v>48</v>
      </c>
    </row>
    <row r="28" s="1" customFormat="1" ht="27" customHeight="1" spans="1:11">
      <c r="A28" s="6">
        <v>7</v>
      </c>
      <c r="B28" s="6" t="s">
        <v>49</v>
      </c>
      <c r="C28" s="6"/>
      <c r="D28" s="6"/>
      <c r="E28" s="6"/>
      <c r="F28" s="9">
        <f t="shared" si="7"/>
        <v>11</v>
      </c>
      <c r="G28" s="9">
        <f t="shared" si="9"/>
        <v>11</v>
      </c>
      <c r="H28" s="6" t="s">
        <v>38</v>
      </c>
      <c r="I28" s="9"/>
      <c r="J28" s="6">
        <v>110000</v>
      </c>
      <c r="K28" s="6"/>
    </row>
    <row r="29" s="1" customFormat="1" ht="27" customHeight="1" spans="1:11">
      <c r="A29" s="6">
        <v>8</v>
      </c>
      <c r="B29" s="6" t="s">
        <v>50</v>
      </c>
      <c r="C29" s="6"/>
      <c r="D29" s="6"/>
      <c r="E29" s="6"/>
      <c r="F29" s="9">
        <f t="shared" si="7"/>
        <v>62.4633</v>
      </c>
      <c r="G29" s="9">
        <f>I29*J29</f>
        <v>62.4633</v>
      </c>
      <c r="H29" s="6" t="s">
        <v>38</v>
      </c>
      <c r="I29" s="9">
        <f>I31</f>
        <v>2082.11</v>
      </c>
      <c r="J29" s="17">
        <v>0.03</v>
      </c>
      <c r="K29" s="6"/>
    </row>
    <row r="30" s="1" customFormat="1" ht="27" customHeight="1" spans="1:11">
      <c r="A30" s="6">
        <v>9</v>
      </c>
      <c r="B30" s="6" t="s">
        <v>51</v>
      </c>
      <c r="C30" s="6"/>
      <c r="D30" s="6"/>
      <c r="E30" s="6"/>
      <c r="F30" s="9">
        <f t="shared" si="7"/>
        <v>0.8</v>
      </c>
      <c r="G30" s="9">
        <f>I30*J30/10000</f>
        <v>0.8</v>
      </c>
      <c r="H30" s="6" t="s">
        <v>15</v>
      </c>
      <c r="I30" s="9">
        <f>I41</f>
        <v>4000</v>
      </c>
      <c r="J30" s="16">
        <v>2</v>
      </c>
      <c r="K30" s="6"/>
    </row>
    <row r="31" s="1" customFormat="1" ht="40" customHeight="1" spans="1:11">
      <c r="A31" s="6">
        <v>10</v>
      </c>
      <c r="B31" s="6" t="s">
        <v>52</v>
      </c>
      <c r="C31" s="6"/>
      <c r="D31" s="6"/>
      <c r="E31" s="6"/>
      <c r="F31" s="9">
        <f t="shared" si="7"/>
        <v>6.24633</v>
      </c>
      <c r="G31" s="9">
        <f t="shared" ref="G31:G37" si="10">I31*J31</f>
        <v>6.24633</v>
      </c>
      <c r="H31" s="6" t="s">
        <v>38</v>
      </c>
      <c r="I31" s="9">
        <f>I22</f>
        <v>2082.11</v>
      </c>
      <c r="J31" s="15">
        <v>0.003</v>
      </c>
      <c r="K31" s="6" t="s">
        <v>53</v>
      </c>
    </row>
    <row r="32" s="1" customFormat="1" ht="27" customHeight="1" spans="1:11">
      <c r="A32" s="6">
        <v>11</v>
      </c>
      <c r="B32" s="6" t="s">
        <v>54</v>
      </c>
      <c r="C32" s="6"/>
      <c r="D32" s="6"/>
      <c r="E32" s="6"/>
      <c r="F32" s="9">
        <f t="shared" si="7"/>
        <v>3.747798</v>
      </c>
      <c r="G32" s="9">
        <f t="shared" si="10"/>
        <v>3.747798</v>
      </c>
      <c r="H32" s="6" t="str">
        <f>H31</f>
        <v>万元</v>
      </c>
      <c r="I32" s="9">
        <f>I31</f>
        <v>2082.11</v>
      </c>
      <c r="J32" s="15">
        <v>0.0018</v>
      </c>
      <c r="K32" s="6"/>
    </row>
    <row r="33" s="1" customFormat="1" ht="27" customHeight="1" spans="1:11">
      <c r="A33" s="6">
        <v>12</v>
      </c>
      <c r="B33" s="6" t="s">
        <v>55</v>
      </c>
      <c r="C33" s="6"/>
      <c r="D33" s="6"/>
      <c r="E33" s="6"/>
      <c r="F33" s="9">
        <f t="shared" si="7"/>
        <v>6.24633</v>
      </c>
      <c r="G33" s="9">
        <f t="shared" si="10"/>
        <v>6.24633</v>
      </c>
      <c r="H33" s="6" t="s">
        <v>38</v>
      </c>
      <c r="I33" s="9">
        <f>I31</f>
        <v>2082.11</v>
      </c>
      <c r="J33" s="15">
        <v>0.003</v>
      </c>
      <c r="K33" s="6" t="s">
        <v>56</v>
      </c>
    </row>
    <row r="34" s="1" customFormat="1" ht="36" customHeight="1" spans="1:11">
      <c r="A34" s="6">
        <v>13</v>
      </c>
      <c r="B34" s="6" t="s">
        <v>57</v>
      </c>
      <c r="C34" s="6"/>
      <c r="D34" s="6"/>
      <c r="E34" s="6"/>
      <c r="F34" s="9">
        <f t="shared" si="7"/>
        <v>4.16422</v>
      </c>
      <c r="G34" s="9">
        <f t="shared" si="10"/>
        <v>4.16422</v>
      </c>
      <c r="H34" s="6" t="s">
        <v>38</v>
      </c>
      <c r="I34" s="9">
        <f>I33</f>
        <v>2082.11</v>
      </c>
      <c r="J34" s="15">
        <v>0.002</v>
      </c>
      <c r="K34" s="6" t="s">
        <v>48</v>
      </c>
    </row>
    <row r="35" s="1" customFormat="1" ht="27" customHeight="1" spans="1:11">
      <c r="A35" s="6">
        <v>14</v>
      </c>
      <c r="B35" s="6" t="s">
        <v>58</v>
      </c>
      <c r="C35" s="6"/>
      <c r="D35" s="6"/>
      <c r="E35" s="6"/>
      <c r="F35" s="9">
        <f t="shared" si="7"/>
        <v>8.32844</v>
      </c>
      <c r="G35" s="9">
        <f t="shared" si="10"/>
        <v>8.32844</v>
      </c>
      <c r="H35" s="6" t="s">
        <v>38</v>
      </c>
      <c r="I35" s="9">
        <f>I34</f>
        <v>2082.11</v>
      </c>
      <c r="J35" s="15">
        <v>0.004</v>
      </c>
      <c r="K35" s="6" t="s">
        <v>56</v>
      </c>
    </row>
    <row r="36" s="1" customFormat="1" ht="27" customHeight="1" spans="1:11">
      <c r="A36" s="6">
        <v>15</v>
      </c>
      <c r="B36" s="6" t="s">
        <v>59</v>
      </c>
      <c r="C36" s="6"/>
      <c r="D36" s="6"/>
      <c r="E36" s="6"/>
      <c r="F36" s="9">
        <f t="shared" si="7"/>
        <v>1.457477</v>
      </c>
      <c r="G36" s="9">
        <f t="shared" si="10"/>
        <v>1.457477</v>
      </c>
      <c r="H36" s="6" t="str">
        <f>H35</f>
        <v>万元</v>
      </c>
      <c r="I36" s="9">
        <f>I35</f>
        <v>2082.11</v>
      </c>
      <c r="J36" s="15">
        <v>0.0007</v>
      </c>
      <c r="K36" s="6"/>
    </row>
    <row r="37" s="1" customFormat="1" ht="27" customHeight="1" spans="1:11">
      <c r="A37" s="6">
        <v>16</v>
      </c>
      <c r="B37" s="6" t="s">
        <v>60</v>
      </c>
      <c r="C37" s="6"/>
      <c r="D37" s="6"/>
      <c r="E37" s="6"/>
      <c r="F37" s="9">
        <f t="shared" si="7"/>
        <v>1.249266</v>
      </c>
      <c r="G37" s="9">
        <f t="shared" si="10"/>
        <v>1.249266</v>
      </c>
      <c r="H37" s="6" t="str">
        <f>H36</f>
        <v>万元</v>
      </c>
      <c r="I37" s="9">
        <f>I36</f>
        <v>2082.11</v>
      </c>
      <c r="J37" s="15">
        <v>0.0006</v>
      </c>
      <c r="K37" s="6"/>
    </row>
    <row r="38" s="1" customFormat="1" ht="27" customHeight="1" spans="1:11">
      <c r="A38" s="6">
        <v>17</v>
      </c>
      <c r="B38" s="6" t="s">
        <v>61</v>
      </c>
      <c r="C38" s="6"/>
      <c r="D38" s="6"/>
      <c r="E38" s="6"/>
      <c r="F38" s="9">
        <f t="shared" ref="F38:F49" si="11">G38</f>
        <v>5</v>
      </c>
      <c r="G38" s="9">
        <f>I38*J38/10000</f>
        <v>5</v>
      </c>
      <c r="H38" s="6" t="s">
        <v>62</v>
      </c>
      <c r="I38" s="9">
        <v>1</v>
      </c>
      <c r="J38" s="6">
        <v>50000</v>
      </c>
      <c r="K38" s="6"/>
    </row>
    <row r="39" s="1" customFormat="1" ht="27" customHeight="1" spans="1:11">
      <c r="A39" s="6">
        <v>18</v>
      </c>
      <c r="B39" s="6" t="s">
        <v>63</v>
      </c>
      <c r="C39" s="6"/>
      <c r="D39" s="6"/>
      <c r="E39" s="6"/>
      <c r="F39" s="9">
        <f t="shared" si="11"/>
        <v>5</v>
      </c>
      <c r="G39" s="9">
        <f>I39*J39/10000</f>
        <v>5</v>
      </c>
      <c r="H39" s="6" t="s">
        <v>62</v>
      </c>
      <c r="I39" s="9">
        <v>1</v>
      </c>
      <c r="J39" s="6">
        <v>50000</v>
      </c>
      <c r="K39" s="6"/>
    </row>
    <row r="40" s="1" customFormat="1" ht="27" customHeight="1" spans="1:11">
      <c r="A40" s="6">
        <v>19</v>
      </c>
      <c r="B40" s="10" t="s">
        <v>64</v>
      </c>
      <c r="C40" s="6"/>
      <c r="D40" s="6"/>
      <c r="E40" s="6"/>
      <c r="F40" s="9">
        <f t="shared" si="11"/>
        <v>3.5</v>
      </c>
      <c r="G40" s="11">
        <f>J40/10000</f>
        <v>3.5</v>
      </c>
      <c r="H40" s="12" t="s">
        <v>38</v>
      </c>
      <c r="I40" s="11"/>
      <c r="J40" s="18">
        <v>35000</v>
      </c>
      <c r="K40" s="6"/>
    </row>
    <row r="41" s="1" customFormat="1" ht="27" customHeight="1" spans="1:11">
      <c r="A41" s="6">
        <v>20</v>
      </c>
      <c r="B41" s="10" t="s">
        <v>65</v>
      </c>
      <c r="C41" s="6"/>
      <c r="D41" s="6"/>
      <c r="E41" s="6"/>
      <c r="F41" s="9">
        <f t="shared" si="11"/>
        <v>1.4</v>
      </c>
      <c r="G41" s="11">
        <f t="shared" ref="G41:G46" si="12">I41*J41/10000</f>
        <v>1.4</v>
      </c>
      <c r="H41" s="12" t="s">
        <v>15</v>
      </c>
      <c r="I41" s="11">
        <f>I4</f>
        <v>4000</v>
      </c>
      <c r="J41" s="19">
        <v>3.5</v>
      </c>
      <c r="K41" s="6"/>
    </row>
    <row r="42" s="1" customFormat="1" ht="27" customHeight="1" spans="1:11">
      <c r="A42" s="6">
        <v>21</v>
      </c>
      <c r="B42" s="10" t="s">
        <v>66</v>
      </c>
      <c r="C42" s="6"/>
      <c r="D42" s="6"/>
      <c r="E42" s="6"/>
      <c r="F42" s="9">
        <f t="shared" si="11"/>
        <v>1.4</v>
      </c>
      <c r="G42" s="11">
        <f t="shared" si="12"/>
        <v>1.4</v>
      </c>
      <c r="H42" s="12" t="s">
        <v>15</v>
      </c>
      <c r="I42" s="11">
        <f>I41</f>
        <v>4000</v>
      </c>
      <c r="J42" s="19">
        <v>3.5</v>
      </c>
      <c r="K42" s="6"/>
    </row>
    <row r="43" s="1" customFormat="1" ht="27" customHeight="1" spans="1:11">
      <c r="A43" s="6">
        <v>22</v>
      </c>
      <c r="B43" s="10" t="s">
        <v>67</v>
      </c>
      <c r="C43" s="6"/>
      <c r="D43" s="6"/>
      <c r="E43" s="6"/>
      <c r="F43" s="9">
        <f t="shared" si="11"/>
        <v>1.4</v>
      </c>
      <c r="G43" s="11">
        <f t="shared" si="12"/>
        <v>1.4</v>
      </c>
      <c r="H43" s="12" t="s">
        <v>15</v>
      </c>
      <c r="I43" s="11">
        <f>I42</f>
        <v>4000</v>
      </c>
      <c r="J43" s="19">
        <v>3.5</v>
      </c>
      <c r="K43" s="6"/>
    </row>
    <row r="44" s="1" customFormat="1" ht="27" customHeight="1" spans="1:11">
      <c r="A44" s="6">
        <v>23</v>
      </c>
      <c r="B44" s="10" t="s">
        <v>68</v>
      </c>
      <c r="C44" s="6"/>
      <c r="D44" s="6"/>
      <c r="E44" s="6"/>
      <c r="F44" s="9">
        <f t="shared" si="11"/>
        <v>1.4</v>
      </c>
      <c r="G44" s="11">
        <f t="shared" si="12"/>
        <v>1.4</v>
      </c>
      <c r="H44" s="12" t="s">
        <v>15</v>
      </c>
      <c r="I44" s="11">
        <f>I43</f>
        <v>4000</v>
      </c>
      <c r="J44" s="19">
        <v>3.5</v>
      </c>
      <c r="K44" s="6"/>
    </row>
    <row r="45" s="1" customFormat="1" ht="27" customHeight="1" spans="1:11">
      <c r="A45" s="6">
        <v>24</v>
      </c>
      <c r="B45" s="10" t="s">
        <v>69</v>
      </c>
      <c r="C45" s="6"/>
      <c r="D45" s="6"/>
      <c r="E45" s="6"/>
      <c r="F45" s="9">
        <f t="shared" si="11"/>
        <v>2</v>
      </c>
      <c r="G45" s="11">
        <f t="shared" si="12"/>
        <v>2</v>
      </c>
      <c r="H45" s="12" t="s">
        <v>15</v>
      </c>
      <c r="I45" s="11">
        <f>I41</f>
        <v>4000</v>
      </c>
      <c r="J45" s="19">
        <v>5</v>
      </c>
      <c r="K45" s="6"/>
    </row>
    <row r="46" s="1" customFormat="1" ht="27" customHeight="1" spans="1:11">
      <c r="A46" s="6">
        <v>25</v>
      </c>
      <c r="B46" s="10" t="s">
        <v>70</v>
      </c>
      <c r="C46" s="6"/>
      <c r="D46" s="6"/>
      <c r="E46" s="6"/>
      <c r="F46" s="9">
        <f t="shared" si="11"/>
        <v>1.4</v>
      </c>
      <c r="G46" s="11">
        <f t="shared" si="12"/>
        <v>1.4</v>
      </c>
      <c r="H46" s="12" t="s">
        <v>15</v>
      </c>
      <c r="I46" s="11">
        <f>I42</f>
        <v>4000</v>
      </c>
      <c r="J46" s="19">
        <v>3.5</v>
      </c>
      <c r="K46" s="6"/>
    </row>
    <row r="47" s="1" customFormat="1" ht="27" customHeight="1" spans="1:11">
      <c r="A47" s="6">
        <v>26</v>
      </c>
      <c r="B47" s="10" t="s">
        <v>71</v>
      </c>
      <c r="C47" s="6"/>
      <c r="D47" s="6"/>
      <c r="E47" s="6"/>
      <c r="F47" s="9">
        <f t="shared" si="11"/>
        <v>2.706743</v>
      </c>
      <c r="G47" s="11">
        <f>I47*J47</f>
        <v>2.706743</v>
      </c>
      <c r="H47" s="12" t="str">
        <f>H40</f>
        <v>万元</v>
      </c>
      <c r="I47" s="11">
        <f>I35</f>
        <v>2082.11</v>
      </c>
      <c r="J47" s="20">
        <v>0.0013</v>
      </c>
      <c r="K47" s="6"/>
    </row>
    <row r="48" s="1" customFormat="1" ht="27" customHeight="1" spans="1:11">
      <c r="A48" s="6">
        <v>27</v>
      </c>
      <c r="B48" s="10" t="s">
        <v>72</v>
      </c>
      <c r="C48" s="6"/>
      <c r="D48" s="6"/>
      <c r="E48" s="6"/>
      <c r="F48" s="9">
        <f t="shared" si="11"/>
        <v>1.4</v>
      </c>
      <c r="G48" s="11">
        <f>I48*J48/10000</f>
        <v>1.4</v>
      </c>
      <c r="H48" s="12" t="s">
        <v>15</v>
      </c>
      <c r="I48" s="11">
        <f>I43</f>
        <v>4000</v>
      </c>
      <c r="J48" s="19">
        <v>3.5</v>
      </c>
      <c r="K48" s="6"/>
    </row>
    <row r="49" s="1" customFormat="1" ht="27" customHeight="1" spans="1:11">
      <c r="A49" s="7" t="s">
        <v>73</v>
      </c>
      <c r="B49" s="7" t="s">
        <v>74</v>
      </c>
      <c r="C49" s="7"/>
      <c r="D49" s="7"/>
      <c r="E49" s="7"/>
      <c r="F49" s="8">
        <f>F50</f>
        <v>45.10467328</v>
      </c>
      <c r="G49" s="8">
        <f>G50</f>
        <v>45.10467328</v>
      </c>
      <c r="H49" s="7" t="s">
        <v>75</v>
      </c>
      <c r="I49" s="8">
        <f>I21</f>
        <v>4000</v>
      </c>
      <c r="J49" s="21">
        <f>G49/I49*10000</f>
        <v>112.7616832</v>
      </c>
      <c r="K49" s="13">
        <f>G49/G52</f>
        <v>0.0196078431372549</v>
      </c>
    </row>
    <row r="50" s="1" customFormat="1" ht="27" customHeight="1" spans="1:11">
      <c r="A50" s="6">
        <v>1</v>
      </c>
      <c r="B50" s="6" t="s">
        <v>76</v>
      </c>
      <c r="C50" s="6"/>
      <c r="D50" s="6"/>
      <c r="E50" s="6"/>
      <c r="F50" s="9">
        <f>G50</f>
        <v>45.10467328</v>
      </c>
      <c r="G50" s="9">
        <f>I50*J50</f>
        <v>45.10467328</v>
      </c>
      <c r="H50" s="6" t="s">
        <v>38</v>
      </c>
      <c r="I50" s="9">
        <f>G4+G21</f>
        <v>2255.233664</v>
      </c>
      <c r="J50" s="15">
        <v>0.02</v>
      </c>
      <c r="K50" s="6"/>
    </row>
    <row r="51" s="1" customFormat="1" ht="27" customHeight="1" spans="1:11">
      <c r="A51" s="6">
        <v>2</v>
      </c>
      <c r="B51" s="6" t="s">
        <v>77</v>
      </c>
      <c r="C51" s="6"/>
      <c r="D51" s="6"/>
      <c r="E51" s="6"/>
      <c r="F51" s="6">
        <v>0</v>
      </c>
      <c r="G51" s="6">
        <v>0</v>
      </c>
      <c r="H51" s="6" t="s">
        <v>38</v>
      </c>
      <c r="I51" s="6">
        <v>0</v>
      </c>
      <c r="J51" s="6">
        <v>0</v>
      </c>
      <c r="K51" s="6"/>
    </row>
    <row r="52" s="1" customFormat="1" ht="27" customHeight="1" spans="1:11">
      <c r="A52" s="7" t="s">
        <v>78</v>
      </c>
      <c r="B52" s="7" t="s">
        <v>79</v>
      </c>
      <c r="C52" s="7"/>
      <c r="D52" s="7"/>
      <c r="E52" s="7"/>
      <c r="F52" s="8">
        <f>G52</f>
        <v>2300.33833728</v>
      </c>
      <c r="G52" s="8">
        <f>+G49+G21+G4</f>
        <v>2300.33833728</v>
      </c>
      <c r="H52" s="7" t="s">
        <v>38</v>
      </c>
      <c r="I52" s="8">
        <f>I4</f>
        <v>4000</v>
      </c>
      <c r="J52" s="14">
        <f>G52/I52*10000</f>
        <v>5750.8458432</v>
      </c>
      <c r="K52" s="13">
        <f>K49+K21+K4</f>
        <v>1</v>
      </c>
    </row>
    <row r="53" s="1" customFormat="1" ht="27" customHeight="1"/>
    <row r="54" s="1" customFormat="1" ht="27" customHeight="1"/>
    <row r="55" s="1" customFormat="1" ht="27" customHeight="1"/>
    <row r="56" s="1" customFormat="1" ht="47" customHeight="1"/>
    <row r="57" s="1" customFormat="1" ht="33" customHeight="1"/>
    <row r="58" s="1" customFormat="1" ht="37" customHeight="1"/>
    <row r="59" s="1" customFormat="1" ht="36" customHeight="1"/>
    <row r="60" s="1" customFormat="1" ht="33" customHeight="1"/>
    <row r="61" s="1" customFormat="1" ht="27" customHeight="1"/>
    <row r="62" s="1" customFormat="1" ht="27" customHeight="1"/>
    <row r="63" s="1" customFormat="1" ht="27" customHeight="1"/>
    <row r="64" s="1" customFormat="1" ht="27" customHeight="1"/>
    <row r="65" s="1" customFormat="1" ht="27" customHeight="1"/>
    <row r="66" s="1" customFormat="1" ht="37" customHeight="1"/>
    <row r="67" s="1" customFormat="1" ht="27" customHeight="1"/>
    <row r="68" s="1" customFormat="1" ht="27" customHeight="1"/>
    <row r="69" s="1" customFormat="1" ht="34" customHeight="1"/>
    <row r="70" s="1" customFormat="1" ht="27" customHeight="1"/>
    <row r="71" s="1" customFormat="1" ht="40" customHeight="1"/>
    <row r="72" s="1" customFormat="1" ht="27" customHeight="1"/>
    <row r="73" s="1" customFormat="1" ht="22" customHeight="1"/>
    <row r="74" s="2" customFormat="1" ht="27" customHeight="1"/>
    <row r="75" s="2" customFormat="1" ht="21" customHeight="1"/>
    <row r="76" s="1" customFormat="1" ht="20" customHeight="1"/>
    <row r="77" s="1" customFormat="1" ht="27" customHeight="1"/>
    <row r="78" s="1" customFormat="1" ht="23" customHeight="1"/>
    <row r="79" s="2" customFormat="1" ht="31" customHeight="1"/>
    <row r="80" s="1" customFormat="1" ht="37" customHeight="1"/>
    <row r="81" s="1" customFormat="1" ht="31" customHeight="1"/>
    <row r="82" s="1" customFormat="1" ht="26" customHeight="1"/>
    <row r="83" s="1" customFormat="1" ht="29" customHeight="1"/>
    <row r="84" s="1" customFormat="1" ht="29" customHeight="1"/>
    <row r="85" s="1" customFormat="1" ht="29" customHeight="1"/>
    <row r="86" s="1" customFormat="1" ht="24" customHeight="1"/>
    <row r="87" s="1" customFormat="1" ht="24" customHeight="1"/>
    <row r="88" s="1" customFormat="1" ht="24" customHeight="1"/>
    <row r="89" s="1" customFormat="1" ht="24" customHeight="1"/>
    <row r="90" s="1" customFormat="1" ht="24" customHeight="1"/>
    <row r="91" s="1" customFormat="1" ht="29" customHeight="1"/>
    <row r="92" s="1" customFormat="1" ht="30" customHeight="1"/>
    <row r="93" s="1" customFormat="1" ht="30" customHeight="1"/>
    <row r="94" s="1" customFormat="1" ht="30" customHeight="1"/>
    <row r="95" s="1" customFormat="1" ht="37" customHeight="1"/>
    <row r="96" s="1" customFormat="1" ht="30" customHeight="1"/>
    <row r="97" s="1" customFormat="1" ht="30" customHeight="1"/>
    <row r="98" s="1" customFormat="1" ht="27" customHeight="1"/>
    <row r="99" s="1" customFormat="1" ht="30" customHeight="1"/>
    <row r="100" s="1" customFormat="1" ht="33" customHeight="1"/>
    <row r="101" s="1" customFormat="1" ht="37" customHeight="1" spans="3:10">
      <c r="C101" s="3"/>
      <c r="D101" s="3"/>
      <c r="E101" s="3"/>
      <c r="F101" s="3"/>
      <c r="G101" s="3"/>
      <c r="H101" s="3"/>
      <c r="I101" s="3"/>
      <c r="J101" s="3"/>
    </row>
    <row r="102" s="1" customFormat="1" ht="37" customHeight="1" spans="3:10">
      <c r="C102" s="3"/>
      <c r="D102" s="3"/>
      <c r="E102" s="3"/>
      <c r="F102" s="3"/>
      <c r="G102" s="3"/>
      <c r="H102" s="3"/>
      <c r="I102" s="3"/>
      <c r="J102" s="3"/>
    </row>
    <row r="103" s="1" customFormat="1" ht="37" customHeight="1" spans="3:10">
      <c r="C103" s="3"/>
      <c r="D103" s="3"/>
      <c r="E103" s="3"/>
      <c r="F103" s="3"/>
      <c r="G103" s="3"/>
      <c r="H103" s="3"/>
      <c r="I103" s="3"/>
      <c r="J103" s="3"/>
    </row>
    <row r="104" s="1" customFormat="1" ht="37" customHeight="1" spans="3:10">
      <c r="C104" s="3"/>
      <c r="D104" s="3"/>
      <c r="E104" s="3"/>
      <c r="F104" s="3"/>
      <c r="G104" s="3"/>
      <c r="H104" s="3"/>
      <c r="I104" s="3"/>
      <c r="J104" s="3"/>
    </row>
    <row r="105" s="1" customFormat="1" ht="37" customHeight="1" spans="3:10">
      <c r="C105" s="3"/>
      <c r="D105" s="3"/>
      <c r="E105" s="3"/>
      <c r="F105" s="3"/>
      <c r="G105" s="3"/>
      <c r="H105" s="3"/>
      <c r="I105" s="3"/>
      <c r="J105" s="3"/>
    </row>
    <row r="106" s="1" customFormat="1" ht="37" customHeight="1" spans="3:10">
      <c r="C106" s="3"/>
      <c r="D106" s="3"/>
      <c r="E106" s="3"/>
      <c r="F106" s="3"/>
      <c r="G106" s="3"/>
      <c r="H106" s="3"/>
      <c r="I106" s="3"/>
      <c r="J106" s="3"/>
    </row>
    <row r="107" s="1" customFormat="1" ht="37" customHeight="1" spans="3:10">
      <c r="C107" s="3"/>
      <c r="D107" s="3"/>
      <c r="E107" s="3"/>
      <c r="F107" s="3"/>
      <c r="G107" s="3"/>
      <c r="H107" s="3"/>
      <c r="I107" s="3"/>
      <c r="J107" s="3"/>
    </row>
    <row r="108" s="1" customFormat="1" ht="27" customHeight="1" spans="3:10">
      <c r="C108" s="3"/>
      <c r="D108" s="3"/>
      <c r="E108" s="3"/>
      <c r="F108" s="3"/>
      <c r="G108" s="3"/>
      <c r="H108" s="3"/>
      <c r="I108" s="3"/>
      <c r="J108" s="3"/>
    </row>
    <row r="109" s="1" customFormat="1" ht="27" customHeight="1" spans="3:10">
      <c r="C109" s="3"/>
      <c r="D109" s="3"/>
      <c r="E109" s="3"/>
      <c r="F109" s="3"/>
      <c r="G109" s="3"/>
      <c r="H109" s="3"/>
      <c r="I109" s="3"/>
      <c r="J109" s="3"/>
    </row>
    <row r="110" s="1" customFormat="1" ht="27" customHeight="1" spans="3:10">
      <c r="C110" s="3"/>
      <c r="D110" s="3"/>
      <c r="E110" s="3"/>
      <c r="F110" s="3"/>
      <c r="G110" s="3"/>
      <c r="H110" s="3"/>
      <c r="I110" s="3"/>
      <c r="J110" s="3"/>
    </row>
    <row r="111" s="1" customFormat="1" ht="22" customHeight="1" spans="3:10">
      <c r="C111" s="3"/>
      <c r="D111" s="3"/>
      <c r="E111" s="3"/>
      <c r="F111" s="3"/>
      <c r="G111" s="3"/>
      <c r="H111" s="3"/>
      <c r="I111" s="3"/>
      <c r="J111" s="3"/>
    </row>
    <row r="112" s="1" customFormat="1" ht="30" customHeight="1" spans="3:10">
      <c r="C112" s="3"/>
      <c r="D112" s="3"/>
      <c r="E112" s="3"/>
      <c r="F112" s="3"/>
      <c r="G112" s="3"/>
      <c r="H112" s="3"/>
      <c r="I112" s="3"/>
      <c r="J112" s="3"/>
    </row>
    <row r="113" s="1" customFormat="1" spans="3:10">
      <c r="C113" s="3"/>
      <c r="D113" s="3"/>
      <c r="E113" s="3"/>
      <c r="F113" s="3"/>
      <c r="G113" s="3"/>
      <c r="H113" s="3"/>
      <c r="I113" s="3"/>
      <c r="J113" s="3"/>
    </row>
  </sheetData>
  <mergeCells count="8">
    <mergeCell ref="A1:K1"/>
    <mergeCell ref="C2:G2"/>
    <mergeCell ref="H2:K2"/>
    <mergeCell ref="A2:A3"/>
    <mergeCell ref="B2:B3"/>
    <mergeCell ref="L54:L68"/>
    <mergeCell ref="M54:M68"/>
    <mergeCell ref="N54:N68"/>
  </mergeCells>
  <pageMargins left="0.751388888888889" right="0.751388888888889" top="0.511805555555556" bottom="0.550694444444444" header="0.5" footer="0.5"/>
  <pageSetup paperSize="9" scale="90" orientation="portrait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托育服务中心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WPS_1178778167</cp:lastModifiedBy>
  <dcterms:created xsi:type="dcterms:W3CDTF">2006-09-13T11:21:00Z</dcterms:created>
  <dcterms:modified xsi:type="dcterms:W3CDTF">2024-05-22T09:07:45Z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57041FFAE88B4379AE05BF222C15C519_13</vt:lpwstr>
  </property>
</Properties>
</file>