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总估算表" sheetId="13" r:id="rId1"/>
    <sheet name="2024燃气估算" sheetId="1" r:id="rId2"/>
    <sheet name="2024供热估算" sheetId="4" r:id="rId3"/>
    <sheet name="2024给水估算" sheetId="14" r:id="rId4"/>
    <sheet name="Sheet3" sheetId="3" state="hidden" r:id="rId5"/>
  </sheets>
  <externalReferences>
    <externalReference r:id="rId6"/>
    <externalReference r:id="rId7"/>
  </externalReferences>
  <definedNames>
    <definedName name="HTML_CodePage" hidden="1">936</definedName>
    <definedName name="HTML_Control" hidden="1">{"'现金流量表（全部投资）'!$B$4:$P$23"}</definedName>
    <definedName name="HTML_Description" hidden="1">"lin zijian"</definedName>
    <definedName name="HTML_Email" hidden="1">""</definedName>
    <definedName name="HTML_Header" hidden="1">"现金流量表（全部投资）"</definedName>
    <definedName name="HTML_LastUpdate" hidden="1">"96-12-2"</definedName>
    <definedName name="HTML_LineAfter" hidden="1">TRUE</definedName>
    <definedName name="HTML_LineBefore" hidden="1">TRUE</definedName>
    <definedName name="HTML_Name" hidden="1">"linzijia"</definedName>
    <definedName name="HTML_OBDlg2" hidden="1">TRUE</definedName>
    <definedName name="HTML_OBDlg4" hidden="1">TRUE</definedName>
    <definedName name="HTML_OS" hidden="1">0</definedName>
    <definedName name="HTML_PathFile" hidden="1">"C:\lin\bk\MyHTML.htm"</definedName>
    <definedName name="HTML_Title" hidden="1">"PROJECT11"</definedName>
    <definedName name="_xlnm.Print_Area" localSheetId="2">'2024供热估算'!$A$1:$H$162</definedName>
    <definedName name="_xlnm.Print_Area" localSheetId="1">'2024燃气估算'!#REF!</definedName>
    <definedName name="_xlnm.Print_Area" localSheetId="0">总估算表!$A$1:$K$49</definedName>
    <definedName name="_xlnm.Print_Titles" localSheetId="1">'2024燃气估算'!#REF!</definedName>
    <definedName name="_xlnm.Print_Titles" localSheetId="0">总估算表!$4:$5</definedName>
    <definedName name="汇率">[1]国民经济评价投资调整计算表!$L$3</definedName>
    <definedName name="热力站二期" hidden="1">{"'现金流量表（全部投资）'!$B$4:$P$23"}</definedName>
    <definedName name="热力站新" hidden="1">{"'现金流量表（全部投资）'!$B$4:$P$23"}</definedName>
    <definedName name="生产列2">'[1]现金流量表（自有资金）'!$AD$5:$AD$18</definedName>
    <definedName name="生产列20">#REF!</definedName>
    <definedName name="生产列6">#REF!</definedName>
    <definedName name="生产列8">'[1]国民经济效益费用流量表（国内投资）'!$AD$5:$AD$21</definedName>
    <definedName name="生产列9">#REF!</definedName>
    <definedName name="生产期">'[1]现金流量表（自有资金）'!$AD$5</definedName>
    <definedName name="生产期2">'[1]现金流量表（自有资金）'!$AD$5</definedName>
    <definedName name="生产期20">#REF!</definedName>
    <definedName name="生产期6">#REF!</definedName>
    <definedName name="生产期8">'[1]国民经济效益费用流量表（国内投资）'!$AD$5</definedName>
    <definedName name="生产期9">#REF!</definedName>
    <definedName name="砖砌圆形阀门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lbh</author>
    <author>微软用户</author>
  </authors>
  <commentList>
    <comment ref="B30" authorId="0">
      <text>
        <r>
          <rPr>
            <sz val="9"/>
            <rFont val="宋体"/>
            <charset val="134"/>
          </rPr>
          <t>lbh:工程第一部分费用总值×
    100～300： 2.0～2.4（％）
    300～500： 1.7～2.0
   500～1000： 1.5～1.7
  1000～5000： 1.2～1.5
 5000～10000： 1.1～1.2
10000～20000： 0.9～1.1
20000～50000： 0.8～0.9
   50000以上： 0.6～0.8</t>
        </r>
      </text>
    </comment>
    <comment ref="B31" authorId="1">
      <text>
        <r>
          <rPr>
            <sz val="9"/>
            <rFont val="宋体"/>
            <charset val="134"/>
          </rPr>
          <t xml:space="preserve">微软用户:
施工监理服务收费基价表       单位：万元 　 　 　
序号 计费额    收费基价 　  费率
1     500        16.5       3.30
2     1000       30.1       3.01
3     3000       78.1       2.60
4     5000       120.8      2.42
5     8000       181        2.26
6     10000      218.6      2.19
7     20000      393.4      1.97
8     40000      708.2      1.77
9     60000      991.4      1.65
10    80000     1255.8     1.57
11    100000    1507       1.51
12    200000    2712.5     1.36
13    400000    4882.6     1.22
14    600000    6835.6     1.14
15    800000    8658.4     1.08
16    1000000   10390.1    1.04
注：计费额大于1000000万元的，以计费额乘以1.039%的收费率计算收费基价。其他未包含的其收费由双方协商议定。 　 　 　
</t>
        </r>
      </text>
    </comment>
    <comment ref="B32" authorId="0">
      <text>
        <r>
          <rPr>
            <sz val="9"/>
            <rFont val="宋体"/>
            <charset val="134"/>
          </rPr>
          <t xml:space="preserve">lbh:国家发展计划委员会、建设部计价格[2002]10号文《工程勘察设计收费标准》
设计费＝设计收费基价×专业调整系数（1.0）×工程复杂程度调整系数（1.15）×附加调整系数（改扩建和技术改造项目1.1～1.4）
其中：设计收费基价＝（工程费用-给定小的计费额）×（给定大的收费基价－给定小的收费基价）÷（给定大的计费额-给定小的计费额）+给定小的收费基价
计费额区间（工程费用）：  200          500          1000          3000          5000         8000         10000         20000       
              收费基价：  9.00         20.90        38.80         103.80        163.90       249.60       304.80        566.80
                          40000        60000        80000         100000        200000       400000       600000        800000
                          1054.00      1515.20      1960.10       2393.40       4450.80      8276.70      11897.50      15391.40
                          </t>
        </r>
      </text>
    </comment>
  </commentList>
</comments>
</file>

<file path=xl/sharedStrings.xml><?xml version="1.0" encoding="utf-8"?>
<sst xmlns="http://schemas.openxmlformats.org/spreadsheetml/2006/main" count="3111" uniqueCount="598">
  <si>
    <t>投资估算审定表</t>
  </si>
  <si>
    <r>
      <rPr>
        <sz val="10"/>
        <rFont val="宋体"/>
        <charset val="134"/>
      </rPr>
      <t>建设项目名称</t>
    </r>
    <r>
      <rPr>
        <sz val="10"/>
        <rFont val="Times New Roman"/>
        <charset val="134"/>
      </rPr>
      <t>:</t>
    </r>
    <r>
      <rPr>
        <sz val="10"/>
        <rFont val="宋体"/>
        <charset val="134"/>
      </rPr>
      <t>平罗县</t>
    </r>
    <r>
      <rPr>
        <sz val="10"/>
        <rFont val="Times New Roman"/>
        <charset val="134"/>
      </rPr>
      <t>2024</t>
    </r>
    <r>
      <rPr>
        <sz val="10"/>
        <rFont val="宋体"/>
        <charset val="134"/>
      </rPr>
      <t>年燃气管道等老化更新改造项目</t>
    </r>
    <r>
      <rPr>
        <sz val="10"/>
        <rFont val="Times New Roman"/>
        <charset val="134"/>
      </rPr>
      <t>-</t>
    </r>
    <r>
      <rPr>
        <sz val="10"/>
        <rFont val="宋体"/>
        <charset val="134"/>
      </rPr>
      <t>第一片区（分区六）</t>
    </r>
  </si>
  <si>
    <t>户数</t>
  </si>
  <si>
    <t>平均每户价格</t>
  </si>
  <si>
    <r>
      <rPr>
        <b/>
        <sz val="10"/>
        <rFont val="宋体"/>
        <charset val="134"/>
      </rPr>
      <t>序</t>
    </r>
    <r>
      <rPr>
        <b/>
        <sz val="10"/>
        <rFont val="Times New Roman"/>
        <charset val="134"/>
      </rPr>
      <t xml:space="preserve">         </t>
    </r>
    <r>
      <rPr>
        <b/>
        <sz val="10"/>
        <rFont val="宋体"/>
        <charset val="134"/>
      </rPr>
      <t>号</t>
    </r>
  </si>
  <si>
    <r>
      <rPr>
        <b/>
        <sz val="10"/>
        <rFont val="宋体"/>
        <charset val="134"/>
      </rPr>
      <t>工</t>
    </r>
    <r>
      <rPr>
        <b/>
        <sz val="10"/>
        <rFont val="Times New Roman"/>
        <charset val="134"/>
      </rPr>
      <t xml:space="preserve"> </t>
    </r>
    <r>
      <rPr>
        <b/>
        <sz val="10"/>
        <rFont val="宋体"/>
        <charset val="134"/>
      </rPr>
      <t>程</t>
    </r>
    <r>
      <rPr>
        <b/>
        <sz val="10"/>
        <rFont val="Times New Roman"/>
        <charset val="134"/>
      </rPr>
      <t xml:space="preserve"> </t>
    </r>
    <r>
      <rPr>
        <b/>
        <sz val="10"/>
        <rFont val="宋体"/>
        <charset val="134"/>
      </rPr>
      <t>和</t>
    </r>
    <r>
      <rPr>
        <b/>
        <sz val="10"/>
        <rFont val="Times New Roman"/>
        <charset val="134"/>
      </rPr>
      <t xml:space="preserve"> </t>
    </r>
    <r>
      <rPr>
        <b/>
        <sz val="10"/>
        <rFont val="宋体"/>
        <charset val="134"/>
      </rPr>
      <t>费</t>
    </r>
    <r>
      <rPr>
        <b/>
        <sz val="10"/>
        <rFont val="Times New Roman"/>
        <charset val="134"/>
      </rPr>
      <t xml:space="preserve"> </t>
    </r>
    <r>
      <rPr>
        <b/>
        <sz val="10"/>
        <rFont val="宋体"/>
        <charset val="134"/>
      </rPr>
      <t>用</t>
    </r>
    <r>
      <rPr>
        <b/>
        <sz val="10"/>
        <rFont val="Times New Roman"/>
        <charset val="134"/>
      </rPr>
      <t xml:space="preserve"> </t>
    </r>
    <r>
      <rPr>
        <b/>
        <sz val="10"/>
        <rFont val="宋体"/>
        <charset val="134"/>
      </rPr>
      <t>名</t>
    </r>
    <r>
      <rPr>
        <b/>
        <sz val="10"/>
        <rFont val="Times New Roman"/>
        <charset val="134"/>
      </rPr>
      <t xml:space="preserve"> </t>
    </r>
    <r>
      <rPr>
        <b/>
        <sz val="10"/>
        <rFont val="宋体"/>
        <charset val="134"/>
      </rPr>
      <t>称</t>
    </r>
  </si>
  <si>
    <r>
      <rPr>
        <b/>
        <sz val="10"/>
        <rFont val="宋体"/>
        <charset val="134"/>
      </rPr>
      <t>估</t>
    </r>
    <r>
      <rPr>
        <b/>
        <sz val="10"/>
        <rFont val="Times New Roman"/>
        <charset val="134"/>
      </rPr>
      <t xml:space="preserve">    </t>
    </r>
    <r>
      <rPr>
        <b/>
        <sz val="10"/>
        <rFont val="宋体"/>
        <charset val="134"/>
      </rPr>
      <t>算</t>
    </r>
    <r>
      <rPr>
        <b/>
        <sz val="10"/>
        <rFont val="Times New Roman"/>
        <charset val="134"/>
      </rPr>
      <t xml:space="preserve">   </t>
    </r>
    <r>
      <rPr>
        <b/>
        <sz val="10"/>
        <rFont val="宋体"/>
        <charset val="134"/>
      </rPr>
      <t>价</t>
    </r>
    <r>
      <rPr>
        <b/>
        <sz val="10"/>
        <rFont val="Times New Roman"/>
        <charset val="134"/>
      </rPr>
      <t xml:space="preserve">   </t>
    </r>
    <r>
      <rPr>
        <b/>
        <sz val="10"/>
        <rFont val="宋体"/>
        <charset val="134"/>
      </rPr>
      <t>值</t>
    </r>
    <r>
      <rPr>
        <b/>
        <sz val="10"/>
        <rFont val="Times New Roman"/>
        <charset val="134"/>
      </rPr>
      <t xml:space="preserve">  </t>
    </r>
    <r>
      <rPr>
        <b/>
        <sz val="10"/>
        <rFont val="宋体"/>
        <charset val="134"/>
      </rPr>
      <t>（万元）</t>
    </r>
  </si>
  <si>
    <t>技术经济指标（元）</t>
  </si>
  <si>
    <r>
      <rPr>
        <b/>
        <sz val="10"/>
        <rFont val="宋体"/>
        <charset val="134"/>
      </rPr>
      <t>占总投</t>
    </r>
    <r>
      <rPr>
        <b/>
        <sz val="10"/>
        <rFont val="Times New Roman"/>
        <charset val="134"/>
      </rPr>
      <t xml:space="preserve">
</t>
    </r>
    <r>
      <rPr>
        <b/>
        <sz val="10"/>
        <rFont val="宋体"/>
        <charset val="134"/>
      </rPr>
      <t>资比例</t>
    </r>
    <r>
      <rPr>
        <b/>
        <sz val="10"/>
        <rFont val="Times New Roman"/>
        <charset val="134"/>
      </rPr>
      <t xml:space="preserve">
(%)</t>
    </r>
  </si>
  <si>
    <r>
      <rPr>
        <b/>
        <sz val="10"/>
        <rFont val="宋体"/>
        <charset val="134"/>
      </rPr>
      <t>建</t>
    </r>
    <r>
      <rPr>
        <b/>
        <sz val="10"/>
        <rFont val="Times New Roman"/>
        <charset val="134"/>
      </rPr>
      <t xml:space="preserve"> </t>
    </r>
    <r>
      <rPr>
        <b/>
        <sz val="10"/>
        <rFont val="宋体"/>
        <charset val="134"/>
      </rPr>
      <t>筑</t>
    </r>
    <r>
      <rPr>
        <b/>
        <sz val="10"/>
        <rFont val="Times New Roman"/>
        <charset val="134"/>
      </rPr>
      <t xml:space="preserve">
</t>
    </r>
    <r>
      <rPr>
        <b/>
        <sz val="10"/>
        <rFont val="宋体"/>
        <charset val="134"/>
      </rPr>
      <t>工</t>
    </r>
    <r>
      <rPr>
        <b/>
        <sz val="10"/>
        <rFont val="Times New Roman"/>
        <charset val="134"/>
      </rPr>
      <t xml:space="preserve"> </t>
    </r>
    <r>
      <rPr>
        <b/>
        <sz val="10"/>
        <rFont val="宋体"/>
        <charset val="134"/>
      </rPr>
      <t>程</t>
    </r>
  </si>
  <si>
    <r>
      <rPr>
        <b/>
        <sz val="10"/>
        <rFont val="宋体"/>
        <charset val="134"/>
      </rPr>
      <t>设备及</t>
    </r>
    <r>
      <rPr>
        <b/>
        <sz val="10"/>
        <rFont val="Times New Roman"/>
        <charset val="134"/>
      </rPr>
      <t xml:space="preserve">
</t>
    </r>
    <r>
      <rPr>
        <b/>
        <sz val="10"/>
        <rFont val="宋体"/>
        <charset val="134"/>
      </rPr>
      <t>工器具</t>
    </r>
  </si>
  <si>
    <r>
      <rPr>
        <b/>
        <sz val="10"/>
        <rFont val="宋体"/>
        <charset val="134"/>
      </rPr>
      <t>安</t>
    </r>
    <r>
      <rPr>
        <b/>
        <sz val="10"/>
        <rFont val="Times New Roman"/>
        <charset val="134"/>
      </rPr>
      <t xml:space="preserve">  </t>
    </r>
    <r>
      <rPr>
        <b/>
        <sz val="10"/>
        <rFont val="宋体"/>
        <charset val="134"/>
      </rPr>
      <t>装</t>
    </r>
    <r>
      <rPr>
        <b/>
        <sz val="10"/>
        <rFont val="Times New Roman"/>
        <charset val="134"/>
      </rPr>
      <t xml:space="preserve">
</t>
    </r>
    <r>
      <rPr>
        <b/>
        <sz val="10"/>
        <rFont val="宋体"/>
        <charset val="134"/>
      </rPr>
      <t>工</t>
    </r>
    <r>
      <rPr>
        <b/>
        <sz val="10"/>
        <rFont val="Times New Roman"/>
        <charset val="134"/>
      </rPr>
      <t xml:space="preserve">  </t>
    </r>
    <r>
      <rPr>
        <b/>
        <sz val="10"/>
        <rFont val="宋体"/>
        <charset val="134"/>
      </rPr>
      <t>程</t>
    </r>
  </si>
  <si>
    <r>
      <rPr>
        <b/>
        <sz val="10"/>
        <rFont val="宋体"/>
        <charset val="134"/>
      </rPr>
      <t>其</t>
    </r>
    <r>
      <rPr>
        <b/>
        <sz val="10"/>
        <rFont val="Times New Roman"/>
        <charset val="134"/>
      </rPr>
      <t xml:space="preserve"> </t>
    </r>
    <r>
      <rPr>
        <b/>
        <sz val="10"/>
        <rFont val="宋体"/>
        <charset val="134"/>
      </rPr>
      <t>他</t>
    </r>
    <r>
      <rPr>
        <b/>
        <sz val="10"/>
        <rFont val="Times New Roman"/>
        <charset val="134"/>
      </rPr>
      <t xml:space="preserve">
</t>
    </r>
    <r>
      <rPr>
        <b/>
        <sz val="10"/>
        <rFont val="宋体"/>
        <charset val="134"/>
      </rPr>
      <t>费</t>
    </r>
    <r>
      <rPr>
        <b/>
        <sz val="10"/>
        <rFont val="Times New Roman"/>
        <charset val="134"/>
      </rPr>
      <t xml:space="preserve"> </t>
    </r>
    <r>
      <rPr>
        <b/>
        <sz val="10"/>
        <rFont val="宋体"/>
        <charset val="134"/>
      </rPr>
      <t>用</t>
    </r>
  </si>
  <si>
    <r>
      <rPr>
        <b/>
        <sz val="10"/>
        <rFont val="宋体"/>
        <charset val="134"/>
      </rPr>
      <t>合</t>
    </r>
    <r>
      <rPr>
        <b/>
        <sz val="10"/>
        <rFont val="Times New Roman"/>
        <charset val="134"/>
      </rPr>
      <t xml:space="preserve">   </t>
    </r>
    <r>
      <rPr>
        <b/>
        <sz val="10"/>
        <rFont val="宋体"/>
        <charset val="134"/>
      </rPr>
      <t>计</t>
    </r>
  </si>
  <si>
    <t>单位</t>
  </si>
  <si>
    <t>数量</t>
  </si>
  <si>
    <r>
      <rPr>
        <b/>
        <sz val="10"/>
        <rFont val="宋体"/>
        <charset val="134"/>
      </rPr>
      <t>指</t>
    </r>
    <r>
      <rPr>
        <b/>
        <sz val="10"/>
        <rFont val="Times New Roman"/>
        <charset val="134"/>
      </rPr>
      <t xml:space="preserve">  </t>
    </r>
    <r>
      <rPr>
        <b/>
        <sz val="10"/>
        <rFont val="宋体"/>
        <charset val="134"/>
      </rPr>
      <t>标</t>
    </r>
  </si>
  <si>
    <r>
      <rPr>
        <b/>
        <sz val="10"/>
        <rFont val="宋体"/>
        <charset val="134"/>
      </rPr>
      <t>建设项目总投资</t>
    </r>
    <r>
      <rPr>
        <b/>
        <sz val="10"/>
        <rFont val="Times New Roman"/>
        <charset val="134"/>
      </rPr>
      <t>(</t>
    </r>
    <r>
      <rPr>
        <b/>
        <sz val="10"/>
        <rFont val="宋体"/>
        <charset val="134"/>
      </rPr>
      <t>Ⅰ</t>
    </r>
    <r>
      <rPr>
        <b/>
        <sz val="10"/>
        <rFont val="Times New Roman"/>
        <charset val="134"/>
      </rPr>
      <t>+</t>
    </r>
    <r>
      <rPr>
        <b/>
        <sz val="10"/>
        <rFont val="宋体"/>
        <charset val="134"/>
      </rPr>
      <t>Ⅱ</t>
    </r>
    <r>
      <rPr>
        <b/>
        <sz val="10"/>
        <rFont val="Times New Roman"/>
        <charset val="134"/>
      </rPr>
      <t>+</t>
    </r>
    <r>
      <rPr>
        <b/>
        <sz val="10"/>
        <rFont val="宋体"/>
        <charset val="134"/>
      </rPr>
      <t>Ⅲ</t>
    </r>
    <r>
      <rPr>
        <b/>
        <sz val="10"/>
        <rFont val="Times New Roman"/>
        <charset val="134"/>
      </rPr>
      <t>)</t>
    </r>
  </si>
  <si>
    <r>
      <rPr>
        <b/>
        <sz val="10"/>
        <rFont val="宋体"/>
        <charset val="134"/>
      </rPr>
      <t>建设投资（Ⅰ</t>
    </r>
    <r>
      <rPr>
        <b/>
        <sz val="10"/>
        <rFont val="Times New Roman"/>
        <charset val="134"/>
      </rPr>
      <t>+</t>
    </r>
    <r>
      <rPr>
        <b/>
        <sz val="10"/>
        <rFont val="宋体"/>
        <charset val="134"/>
      </rPr>
      <t>Ⅱ</t>
    </r>
    <r>
      <rPr>
        <b/>
        <sz val="10"/>
        <rFont val="Times New Roman"/>
        <charset val="134"/>
      </rPr>
      <t>+</t>
    </r>
    <r>
      <rPr>
        <b/>
        <sz val="10"/>
        <rFont val="宋体"/>
        <charset val="134"/>
      </rPr>
      <t>Ⅲ）</t>
    </r>
  </si>
  <si>
    <r>
      <rPr>
        <b/>
        <sz val="10"/>
        <rFont val="宋体"/>
        <charset val="134"/>
      </rPr>
      <t>Ⅰ</t>
    </r>
  </si>
  <si>
    <r>
      <rPr>
        <b/>
        <sz val="10"/>
        <rFont val="宋体"/>
        <charset val="134"/>
      </rPr>
      <t>工程费用</t>
    </r>
  </si>
  <si>
    <r>
      <rPr>
        <b/>
        <sz val="10"/>
        <rFont val="宋体"/>
        <charset val="134"/>
      </rPr>
      <t>一</t>
    </r>
  </si>
  <si>
    <r>
      <rPr>
        <b/>
        <sz val="10"/>
        <rFont val="宋体"/>
        <charset val="134"/>
      </rPr>
      <t>燃气改造</t>
    </r>
  </si>
  <si>
    <t>1</t>
  </si>
  <si>
    <r>
      <rPr>
        <sz val="10"/>
        <rFont val="宋体"/>
        <charset val="134"/>
      </rPr>
      <t>星海北园</t>
    </r>
  </si>
  <si>
    <t>2</t>
  </si>
  <si>
    <r>
      <rPr>
        <sz val="10"/>
        <rFont val="宋体"/>
        <charset val="134"/>
      </rPr>
      <t>金地家园</t>
    </r>
  </si>
  <si>
    <t>3</t>
  </si>
  <si>
    <r>
      <rPr>
        <sz val="10"/>
        <rFont val="宋体"/>
        <charset val="134"/>
      </rPr>
      <t>桥馨家园</t>
    </r>
    <r>
      <rPr>
        <sz val="10"/>
        <rFont val="Times New Roman"/>
        <charset val="134"/>
      </rPr>
      <t>B</t>
    </r>
    <r>
      <rPr>
        <sz val="10"/>
        <rFont val="宋体"/>
        <charset val="134"/>
      </rPr>
      <t>区</t>
    </r>
  </si>
  <si>
    <t>4</t>
  </si>
  <si>
    <r>
      <rPr>
        <sz val="10"/>
        <rFont val="宋体"/>
        <charset val="134"/>
      </rPr>
      <t>唐徕湾</t>
    </r>
  </si>
  <si>
    <t>5</t>
  </si>
  <si>
    <r>
      <rPr>
        <sz val="10"/>
        <rFont val="宋体"/>
        <charset val="134"/>
      </rPr>
      <t>唐华首府一期</t>
    </r>
  </si>
  <si>
    <t>6</t>
  </si>
  <si>
    <r>
      <rPr>
        <sz val="10"/>
        <rFont val="宋体"/>
        <charset val="134"/>
      </rPr>
      <t>家和春天东区</t>
    </r>
  </si>
  <si>
    <r>
      <rPr>
        <b/>
        <sz val="10"/>
        <rFont val="宋体"/>
        <charset val="134"/>
      </rPr>
      <t>二</t>
    </r>
  </si>
  <si>
    <r>
      <rPr>
        <b/>
        <sz val="10"/>
        <rFont val="宋体"/>
        <charset val="134"/>
      </rPr>
      <t>供热管道更新改造</t>
    </r>
  </si>
  <si>
    <r>
      <rPr>
        <b/>
        <sz val="10"/>
        <rFont val="宋体"/>
        <charset val="134"/>
      </rPr>
      <t>三</t>
    </r>
  </si>
  <si>
    <r>
      <rPr>
        <b/>
        <sz val="10"/>
        <rFont val="宋体"/>
        <charset val="134"/>
      </rPr>
      <t>供水管道改造</t>
    </r>
  </si>
  <si>
    <r>
      <rPr>
        <sz val="10"/>
        <rFont val="宋体"/>
        <charset val="134"/>
      </rPr>
      <t>桥馨家园</t>
    </r>
    <r>
      <rPr>
        <sz val="10"/>
        <rFont val="Times New Roman"/>
        <charset val="134"/>
      </rPr>
      <t xml:space="preserve"> B </t>
    </r>
    <r>
      <rPr>
        <sz val="10"/>
        <rFont val="宋体"/>
        <charset val="134"/>
      </rPr>
      <t>区</t>
    </r>
  </si>
  <si>
    <r>
      <rPr>
        <b/>
        <sz val="10"/>
        <rFont val="宋体"/>
        <charset val="134"/>
      </rPr>
      <t>Ⅱ</t>
    </r>
  </si>
  <si>
    <r>
      <rPr>
        <b/>
        <sz val="10"/>
        <rFont val="宋体"/>
        <charset val="134"/>
      </rPr>
      <t>工程建设其他费用</t>
    </r>
  </si>
  <si>
    <r>
      <rPr>
        <sz val="10"/>
        <rFont val="宋体"/>
        <charset val="134"/>
      </rPr>
      <t>建设单位管理费</t>
    </r>
  </si>
  <si>
    <r>
      <rPr>
        <sz val="10"/>
        <rFont val="宋体"/>
        <charset val="134"/>
      </rPr>
      <t>施工监理费</t>
    </r>
    <r>
      <rPr>
        <sz val="10"/>
        <rFont val="Times New Roman"/>
        <charset val="134"/>
      </rPr>
      <t xml:space="preserve">  </t>
    </r>
  </si>
  <si>
    <r>
      <rPr>
        <sz val="10"/>
        <rFont val="宋体"/>
        <charset val="134"/>
      </rPr>
      <t>设计费</t>
    </r>
  </si>
  <si>
    <t>BIM设计费</t>
  </si>
  <si>
    <r>
      <rPr>
        <sz val="10"/>
        <rFont val="宋体"/>
        <charset val="134"/>
      </rPr>
      <t>施工图审查费</t>
    </r>
    <r>
      <rPr>
        <sz val="10"/>
        <rFont val="Times New Roman"/>
        <charset val="134"/>
      </rPr>
      <t xml:space="preserve">  </t>
    </r>
  </si>
  <si>
    <r>
      <rPr>
        <sz val="10"/>
        <rFont val="宋体"/>
        <charset val="134"/>
      </rPr>
      <t>清单及控制价编制费</t>
    </r>
  </si>
  <si>
    <r>
      <rPr>
        <sz val="10"/>
        <rFont val="宋体"/>
        <charset val="134"/>
      </rPr>
      <t>清单及控制价审核费</t>
    </r>
  </si>
  <si>
    <r>
      <rPr>
        <sz val="10"/>
        <rFont val="宋体"/>
        <charset val="134"/>
      </rPr>
      <t>结算审核费</t>
    </r>
  </si>
  <si>
    <r>
      <rPr>
        <sz val="10"/>
        <rFont val="宋体"/>
        <charset val="134"/>
      </rPr>
      <t>全程跟踪审计费</t>
    </r>
  </si>
  <si>
    <r>
      <rPr>
        <sz val="10"/>
        <rFont val="宋体"/>
        <charset val="134"/>
      </rPr>
      <t>工程竣工财务决算审计</t>
    </r>
  </si>
  <si>
    <r>
      <rPr>
        <sz val="10"/>
        <rFont val="宋体"/>
        <charset val="134"/>
      </rPr>
      <t>工程检验试验费</t>
    </r>
  </si>
  <si>
    <r>
      <rPr>
        <sz val="10"/>
        <rFont val="宋体"/>
        <charset val="134"/>
      </rPr>
      <t>工程招标代理服务费</t>
    </r>
    <r>
      <rPr>
        <sz val="10"/>
        <rFont val="Times New Roman"/>
        <charset val="134"/>
      </rPr>
      <t xml:space="preserve">  </t>
    </r>
  </si>
  <si>
    <r>
      <rPr>
        <sz val="10"/>
        <rFont val="宋体"/>
        <charset val="134"/>
      </rPr>
      <t>工程保险费</t>
    </r>
  </si>
  <si>
    <r>
      <rPr>
        <sz val="10"/>
        <rFont val="宋体"/>
        <charset val="134"/>
      </rPr>
      <t>可研编制费</t>
    </r>
  </si>
  <si>
    <r>
      <rPr>
        <b/>
        <sz val="10"/>
        <rFont val="宋体"/>
        <charset val="134"/>
      </rPr>
      <t>Ⅲ</t>
    </r>
  </si>
  <si>
    <r>
      <rPr>
        <b/>
        <sz val="10"/>
        <rFont val="宋体"/>
        <charset val="134"/>
      </rPr>
      <t>预备费</t>
    </r>
  </si>
  <si>
    <r>
      <rPr>
        <sz val="10"/>
        <rFont val="宋体"/>
        <charset val="134"/>
      </rPr>
      <t>基本预备费</t>
    </r>
    <r>
      <rPr>
        <sz val="10"/>
        <rFont val="Times New Roman"/>
        <charset val="134"/>
      </rPr>
      <t xml:space="preserve">    </t>
    </r>
  </si>
  <si>
    <t>Ⅳ</t>
  </si>
  <si>
    <t>建设期贷款利息</t>
  </si>
  <si>
    <t>Ⅴ</t>
  </si>
  <si>
    <t>铺底流动资金</t>
  </si>
  <si>
    <t>2024年平罗县燃气管道等老化更新改造工程项目（一期）</t>
  </si>
  <si>
    <t>序号</t>
  </si>
  <si>
    <t>名  称</t>
  </si>
  <si>
    <t>规  格</t>
  </si>
  <si>
    <t>材料</t>
  </si>
  <si>
    <t>数  量</t>
  </si>
  <si>
    <t>单价(元)</t>
  </si>
  <si>
    <t>合价(元)</t>
  </si>
  <si>
    <t>备  注</t>
  </si>
  <si>
    <t>星海北苑</t>
  </si>
  <si>
    <t>1.1</t>
  </si>
  <si>
    <t>无缝钢管</t>
  </si>
  <si>
    <t>D108×4.5</t>
  </si>
  <si>
    <t xml:space="preserve"> 20# Ⅱ系列</t>
  </si>
  <si>
    <t>m</t>
  </si>
  <si>
    <t>1.2</t>
  </si>
  <si>
    <t>D89×4.0</t>
  </si>
  <si>
    <t>1.3</t>
  </si>
  <si>
    <t xml:space="preserve">燃气用聚乙烯管  </t>
  </si>
  <si>
    <t>de160×14.6</t>
  </si>
  <si>
    <t>PE100</t>
  </si>
  <si>
    <t>1.4</t>
  </si>
  <si>
    <t>de110×10</t>
  </si>
  <si>
    <t>1.5</t>
  </si>
  <si>
    <t>de90×8.2</t>
  </si>
  <si>
    <t>1.6</t>
  </si>
  <si>
    <t>钢套管</t>
  </si>
  <si>
    <t>DN150</t>
  </si>
  <si>
    <t>Q235A</t>
  </si>
  <si>
    <t>1.7</t>
  </si>
  <si>
    <t>DN80</t>
  </si>
  <si>
    <t>1.8</t>
  </si>
  <si>
    <t xml:space="preserve">球阀  </t>
  </si>
  <si>
    <t>DN100</t>
  </si>
  <si>
    <t>Q41F-16C</t>
  </si>
  <si>
    <t>个</t>
  </si>
  <si>
    <t>配套法兰、垫片、紧固件</t>
  </si>
  <si>
    <t>1.9</t>
  </si>
  <si>
    <t>1.10</t>
  </si>
  <si>
    <t>DN25</t>
  </si>
  <si>
    <t>1.11</t>
  </si>
  <si>
    <t>调压柜护栏</t>
  </si>
  <si>
    <t>米</t>
  </si>
  <si>
    <t>每个7米</t>
  </si>
  <si>
    <t>1.12</t>
  </si>
  <si>
    <t>出地护栏</t>
  </si>
  <si>
    <t>DN50</t>
  </si>
  <si>
    <t>焊接钢管 Q235A</t>
  </si>
  <si>
    <t>每栋楼4米</t>
  </si>
  <si>
    <t>1.13</t>
  </si>
  <si>
    <t>警示带</t>
  </si>
  <si>
    <t>1.14</t>
  </si>
  <si>
    <t>可探测金属示踪带</t>
  </si>
  <si>
    <t>1.15</t>
  </si>
  <si>
    <t>标志桩</t>
  </si>
  <si>
    <t>1.16</t>
  </si>
  <si>
    <t xml:space="preserve">铜球阀  </t>
  </si>
  <si>
    <t>DN15</t>
  </si>
  <si>
    <t>1.17</t>
  </si>
  <si>
    <t>燃气立管</t>
  </si>
  <si>
    <t>D38×3.5</t>
  </si>
  <si>
    <t>1米每户</t>
  </si>
  <si>
    <t>1.18</t>
  </si>
  <si>
    <t>自闭阀</t>
  </si>
  <si>
    <t>1.19</t>
  </si>
  <si>
    <t>镀锌管</t>
  </si>
  <si>
    <t>10.5米每户</t>
  </si>
  <si>
    <t>小计</t>
  </si>
  <si>
    <t>1.20</t>
  </si>
  <si>
    <t>路面拆除及恢复</t>
  </si>
  <si>
    <t>面包砖</t>
  </si>
  <si>
    <t>平方米</t>
  </si>
  <si>
    <t>1.21</t>
  </si>
  <si>
    <t xml:space="preserve">阀井 </t>
  </si>
  <si>
    <t>座</t>
  </si>
  <si>
    <t>1.22</t>
  </si>
  <si>
    <t>智能燃气表</t>
  </si>
  <si>
    <t>G2.5</t>
  </si>
  <si>
    <t>块</t>
  </si>
  <si>
    <t>安全切断性</t>
  </si>
  <si>
    <t>1.23</t>
  </si>
  <si>
    <t xml:space="preserve">调压柜RX0.4/300C </t>
  </si>
  <si>
    <t>300m³</t>
  </si>
  <si>
    <t>套</t>
  </si>
  <si>
    <t>1.24</t>
  </si>
  <si>
    <t>调压柜远传设备</t>
  </si>
  <si>
    <t>1.25</t>
  </si>
  <si>
    <t>阀井智能在线监测设备</t>
  </si>
  <si>
    <t>合计</t>
  </si>
  <si>
    <t>元</t>
  </si>
  <si>
    <t>金地家园</t>
  </si>
  <si>
    <t>2.1</t>
  </si>
  <si>
    <t>2.2</t>
  </si>
  <si>
    <t>2.3</t>
  </si>
  <si>
    <t>D57×3.5</t>
  </si>
  <si>
    <t>2.4</t>
  </si>
  <si>
    <t>2.5</t>
  </si>
  <si>
    <t>2.6</t>
  </si>
  <si>
    <t>de63×5.8</t>
  </si>
  <si>
    <t>2.7</t>
  </si>
  <si>
    <t>2.8</t>
  </si>
  <si>
    <t>2.9</t>
  </si>
  <si>
    <t>2.10</t>
  </si>
  <si>
    <t>2.11</t>
  </si>
  <si>
    <t>2.13</t>
  </si>
  <si>
    <t>2.15</t>
  </si>
  <si>
    <t>楼栋数*4.1</t>
  </si>
  <si>
    <t>2.16</t>
  </si>
  <si>
    <t>2.17</t>
  </si>
  <si>
    <t>2.18</t>
  </si>
  <si>
    <t>2.21</t>
  </si>
  <si>
    <t>2.22</t>
  </si>
  <si>
    <t>2.23</t>
  </si>
  <si>
    <t>2.24</t>
  </si>
  <si>
    <t>2米每户</t>
  </si>
  <si>
    <t>2.20</t>
  </si>
  <si>
    <t>2.12</t>
  </si>
  <si>
    <t xml:space="preserve">调压柜RX0.4/200C </t>
  </si>
  <si>
    <t>200m³</t>
  </si>
  <si>
    <t>2.14</t>
  </si>
  <si>
    <t>2.19</t>
  </si>
  <si>
    <t>2.25</t>
  </si>
  <si>
    <t>混凝土</t>
  </si>
  <si>
    <t>2.26</t>
  </si>
  <si>
    <t>桥馨家园B区</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</si>
  <si>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</si>
  <si>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</si>
  <si>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</si>
  <si>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</si>
  <si>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</si>
  <si>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</si>
  <si>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</si>
  <si>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</si>
  <si>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</si>
  <si>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</si>
  <si>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</si>
  <si>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</si>
  <si>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</si>
  <si>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</si>
  <si>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</si>
  <si>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</si>
  <si>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</si>
  <si>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</si>
  <si>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</si>
  <si>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</si>
  <si>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</si>
  <si>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</si>
  <si>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</si>
  <si>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</si>
  <si>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唐徕湾</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</si>
  <si>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</si>
  <si>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</si>
  <si>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</si>
  <si>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</si>
  <si>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</si>
  <si>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</si>
  <si>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</si>
  <si>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</si>
  <si>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</si>
  <si>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</si>
  <si>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</si>
  <si>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</si>
  <si>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</si>
  <si>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</si>
  <si>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</si>
  <si>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</si>
  <si>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</si>
  <si>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</si>
  <si>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</si>
  <si>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</si>
  <si>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</si>
  <si>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</si>
  <si>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</si>
  <si>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</si>
  <si>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</si>
  <si>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</si>
  <si>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 xml:space="preserve">调压柜RX0.4/100C </t>
  </si>
  <si>
    <t>100m³</t>
  </si>
  <si>
    <t>4.27</t>
  </si>
  <si>
    <t>4.28</t>
  </si>
  <si>
    <t>4.29</t>
  </si>
  <si>
    <t>总计</t>
  </si>
  <si>
    <t>唐华首府</t>
  </si>
  <si>
    <t>5.1</t>
  </si>
  <si>
    <t>5.2</t>
  </si>
  <si>
    <t>5.3</t>
  </si>
  <si>
    <t>5.4</t>
  </si>
  <si>
    <t>5.5</t>
  </si>
  <si>
    <t>5.6</t>
  </si>
  <si>
    <t>5.7</t>
  </si>
  <si>
    <t>5.8</t>
  </si>
  <si>
    <t>5.9</t>
  </si>
  <si>
    <t>5.10</t>
  </si>
  <si>
    <t>5.11</t>
  </si>
  <si>
    <t>5.12</t>
  </si>
  <si>
    <t>5.13</t>
  </si>
  <si>
    <t>5.14</t>
  </si>
  <si>
    <t>5.15</t>
  </si>
  <si>
    <t>5.16</t>
  </si>
  <si>
    <t>5.17</t>
  </si>
  <si>
    <t>5.18</t>
  </si>
  <si>
    <t>5.19</t>
  </si>
  <si>
    <t>5.20</t>
  </si>
  <si>
    <t>5.21</t>
  </si>
  <si>
    <t>5.22</t>
  </si>
  <si>
    <t xml:space="preserve">调压柜RX0.4/600C </t>
  </si>
  <si>
    <t>600m³</t>
  </si>
  <si>
    <t>5.23</t>
  </si>
  <si>
    <t xml:space="preserve">调压柜RX0.4/900C </t>
  </si>
  <si>
    <t>900m³</t>
  </si>
  <si>
    <t>5.24</t>
  </si>
  <si>
    <t xml:space="preserve">调压柜RX0.4/1200C </t>
  </si>
  <si>
    <t>1200m³</t>
  </si>
  <si>
    <t>5.25</t>
  </si>
  <si>
    <t>5.26</t>
  </si>
  <si>
    <t>5.27</t>
  </si>
  <si>
    <t>家和春天东区</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</si>
  <si>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</si>
  <si>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</si>
  <si>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</si>
  <si>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</si>
  <si>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</si>
  <si>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</si>
  <si>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</si>
  <si>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</si>
  <si>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</si>
  <si>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</si>
  <si>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</si>
  <si>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</si>
  <si>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</si>
  <si>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</si>
  <si>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</si>
  <si>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</si>
  <si>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</si>
  <si>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</si>
  <si>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</si>
  <si>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</si>
  <si>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</si>
  <si>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</si>
  <si>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</si>
  <si>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</si>
  <si>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</si>
  <si>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</si>
  <si>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</si>
  <si>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2024年平罗县供热管道更新改造工程</t>
  </si>
  <si>
    <t>名称</t>
  </si>
  <si>
    <t>规格</t>
  </si>
  <si>
    <t>备注</t>
  </si>
  <si>
    <t>（一）</t>
  </si>
  <si>
    <t>户</t>
  </si>
  <si>
    <t>室外供暖管网材料表</t>
  </si>
  <si>
    <t>(PE-RTⅡ)耐热聚乙烯供热管</t>
  </si>
  <si>
    <t>dn250</t>
  </si>
  <si>
    <t>二级网,管系列为S5/SDR11</t>
  </si>
  <si>
    <t>dn200</t>
  </si>
  <si>
    <t>dn160</t>
  </si>
  <si>
    <t>dn125</t>
  </si>
  <si>
    <t>dn110</t>
  </si>
  <si>
    <t>dn90</t>
  </si>
  <si>
    <t>（0+单元数*7）*2</t>
  </si>
  <si>
    <t>砖砌检查井</t>
  </si>
  <si>
    <t>1800X1800X1800</t>
  </si>
  <si>
    <t>检查井</t>
  </si>
  <si>
    <t>2800X2400X1800</t>
  </si>
  <si>
    <t>楼栋井</t>
  </si>
  <si>
    <t>球阀</t>
  </si>
  <si>
    <t>DN250</t>
  </si>
  <si>
    <t>台</t>
  </si>
  <si>
    <t>涡轮全焊接球阀</t>
  </si>
  <si>
    <t>DN200</t>
  </si>
  <si>
    <t>DN125</t>
  </si>
  <si>
    <t>静态式平衡阀</t>
  </si>
  <si>
    <t>闸阀</t>
  </si>
  <si>
    <t>Z45T-10  DN50</t>
  </si>
  <si>
    <t>单元数*2</t>
  </si>
  <si>
    <t>数字锁定平衡阀</t>
  </si>
  <si>
    <t>SPF45-10 DN50</t>
  </si>
  <si>
    <t>热镀锌钢管</t>
  </si>
  <si>
    <t>单元数*14</t>
  </si>
  <si>
    <t>单元数*8</t>
  </si>
  <si>
    <t>耐热PPR管</t>
  </si>
  <si>
    <t>De32</t>
  </si>
  <si>
    <t>商业用户</t>
  </si>
  <si>
    <t>Y型过滤器</t>
  </si>
  <si>
    <t>dn32</t>
  </si>
  <si>
    <t>磁性锁闭阀</t>
  </si>
  <si>
    <t>1.26</t>
  </si>
  <si>
    <t>1.27</t>
  </si>
  <si>
    <t>商业分户井</t>
  </si>
  <si>
    <t>800X600X750</t>
  </si>
  <si>
    <t>1.28</t>
  </si>
  <si>
    <t>1.29</t>
  </si>
  <si>
    <t>1.30</t>
  </si>
  <si>
    <t>砂垫层</t>
  </si>
  <si>
    <t>m3</t>
  </si>
  <si>
    <t>（二）</t>
  </si>
  <si>
    <t>（30*11+52*7）*2</t>
  </si>
  <si>
    <t>（三）</t>
  </si>
  <si>
    <t>唐华首府一期</t>
  </si>
  <si>
    <t>67户</t>
  </si>
  <si>
    <t>De40</t>
  </si>
  <si>
    <t>dn40</t>
  </si>
  <si>
    <t>（四）</t>
  </si>
  <si>
    <t>（160+单元数*7）*2</t>
  </si>
  <si>
    <t>（五）</t>
  </si>
  <si>
    <r>
      <rPr>
        <sz val="12"/>
        <rFont val="Times New Roman"/>
        <charset val="134"/>
      </rPr>
      <t>(PE-RT</t>
    </r>
    <r>
      <rPr>
        <sz val="12"/>
        <rFont val="宋体"/>
        <charset val="134"/>
      </rPr>
      <t>Ⅱ</t>
    </r>
    <r>
      <rPr>
        <sz val="12"/>
        <rFont val="Times New Roman"/>
        <charset val="134"/>
      </rPr>
      <t>)</t>
    </r>
    <r>
      <rPr>
        <sz val="12"/>
        <rFont val="宋体"/>
        <charset val="134"/>
      </rPr>
      <t>耐热聚乙烯供热管</t>
    </r>
  </si>
  <si>
    <t>dn315</t>
  </si>
  <si>
    <r>
      <rPr>
        <sz val="12"/>
        <rFont val="宋体"/>
        <charset val="134"/>
      </rPr>
      <t>米</t>
    </r>
  </si>
  <si>
    <r>
      <rPr>
        <sz val="11"/>
        <color theme="1"/>
        <rFont val="宋体"/>
        <charset val="134"/>
      </rPr>
      <t>二级网</t>
    </r>
    <r>
      <rPr>
        <sz val="11"/>
        <color theme="1"/>
        <rFont val="Times New Roman"/>
        <charset val="134"/>
      </rPr>
      <t>,</t>
    </r>
    <r>
      <rPr>
        <sz val="11"/>
        <color theme="1"/>
        <rFont val="宋体"/>
        <charset val="134"/>
      </rPr>
      <t>管系列为</t>
    </r>
    <r>
      <rPr>
        <sz val="11"/>
        <color theme="1"/>
        <rFont val="Times New Roman"/>
        <charset val="134"/>
      </rPr>
      <t>S5/SDR10</t>
    </r>
  </si>
  <si>
    <r>
      <rPr>
        <sz val="11"/>
        <color theme="1"/>
        <rFont val="宋体"/>
        <charset val="134"/>
      </rPr>
      <t>二级网</t>
    </r>
    <r>
      <rPr>
        <sz val="11"/>
        <color theme="1"/>
        <rFont val="Times New Roman"/>
        <charset val="134"/>
      </rPr>
      <t>,</t>
    </r>
    <r>
      <rPr>
        <sz val="11"/>
        <color theme="1"/>
        <rFont val="宋体"/>
        <charset val="134"/>
      </rPr>
      <t>管系列为</t>
    </r>
    <r>
      <rPr>
        <sz val="11"/>
        <color theme="1"/>
        <rFont val="Times New Roman"/>
        <charset val="134"/>
      </rPr>
      <t>S5/SDR11</t>
    </r>
  </si>
  <si>
    <t>De350</t>
  </si>
  <si>
    <t>De315</t>
  </si>
  <si>
    <t>De280</t>
  </si>
  <si>
    <t>De200</t>
  </si>
  <si>
    <t>De160</t>
  </si>
  <si>
    <t>De125</t>
  </si>
  <si>
    <t>dn70</t>
  </si>
  <si>
    <t>De110</t>
  </si>
  <si>
    <t>De80</t>
  </si>
  <si>
    <t>DN350</t>
  </si>
  <si>
    <t>DN315</t>
  </si>
  <si>
    <t>De70</t>
  </si>
  <si>
    <t>1.31</t>
  </si>
  <si>
    <t>1.家和春天东区供水管道改造工程</t>
  </si>
  <si>
    <t>接水点</t>
  </si>
  <si>
    <t>型号规格</t>
  </si>
  <si>
    <t>金额(元)</t>
  </si>
  <si>
    <t>从西苑街DN160和人民西路DN315市政给水管上分别接入2条de160小区引人管</t>
  </si>
  <si>
    <t>小区名称</t>
  </si>
  <si>
    <t>从建设路现状DN200UPVC管道和金湖酒店南侧现状de200PE管道上分别接入2条de160引人管</t>
  </si>
  <si>
    <t>一</t>
  </si>
  <si>
    <t>小区红线外部分主要材料</t>
  </si>
  <si>
    <t>从民族大街现状de315管道接入1条de255引人管</t>
  </si>
  <si>
    <t>引入给水管</t>
  </si>
  <si>
    <t>de160 PN=1.0Mpa</t>
  </si>
  <si>
    <t>从萧公大街现状DN200 UPVC市政管道和玉皇阁大道南路现状DN200 UPVC市政管道上分别接入两条de225引人管</t>
  </si>
  <si>
    <t>软密封闸阀</t>
  </si>
  <si>
    <t>DN150 PN=1.0MPa</t>
  </si>
  <si>
    <t>球墨铸铁</t>
  </si>
  <si>
    <t>DN200 PN=1.0MPa</t>
  </si>
  <si>
    <t>DN300 PN=1.0MPa</t>
  </si>
  <si>
    <t>伸缩器</t>
  </si>
  <si>
    <t>DN300</t>
  </si>
  <si>
    <t>法兰根</t>
  </si>
  <si>
    <t>接气点</t>
  </si>
  <si>
    <t>改造内容</t>
  </si>
  <si>
    <t>承盘短管</t>
  </si>
  <si>
    <t>塑钢</t>
  </si>
  <si>
    <t>星海北苑一期中低压（2#、3#、10#、11#、15#、16#、21#、22#、26#、27#）</t>
  </si>
  <si>
    <t>接小区内已建中压管道</t>
  </si>
  <si>
    <t>埋地管道1005米，楼前架空管道406米，300Nm³调
压箱5台，户内设施524套</t>
  </si>
  <si>
    <t>接祥云都市花园已建中压管道</t>
  </si>
  <si>
    <t>埋地管道1036米，楼前架空管道678米，200Nm³调
压箱2台，户内设施689套</t>
  </si>
  <si>
    <t>三盘三通</t>
  </si>
  <si>
    <t>DN300×150</t>
  </si>
  <si>
    <t>桥馨家园B区一期</t>
  </si>
  <si>
    <t>接鼓楼南街已建中压管道</t>
  </si>
  <si>
    <t>埋地管道1539米，楼前架空管道554米，200Nm³调
压箱9台，户内设施566套</t>
  </si>
  <si>
    <t>DN200×150</t>
  </si>
  <si>
    <t>接民族大街已建中压管道</t>
  </si>
  <si>
    <t>埋地管道3536米，楼前架空管道1328米，300Nm³调
压箱8台，200Nm³调压箱7台，100Nm³调压箱1台，户内设施2079套</t>
  </si>
  <si>
    <t xml:space="preserve">圆形井 </t>
  </si>
  <si>
    <t>∅1800</t>
  </si>
  <si>
    <t>砖混</t>
  </si>
  <si>
    <t>唐华首府一期（1-16）</t>
  </si>
  <si>
    <t>埋地管道992米，楼前架空管道697米，300Nm³调
压箱2台，200Nm³调压箱3台，户内设施508套</t>
  </si>
  <si>
    <t>接家和春天内已建中压管道</t>
  </si>
  <si>
    <t>埋地管道943米，楼前架空管道443米，200Nm³调
压箱2台，户内设施588套</t>
  </si>
  <si>
    <t>二</t>
  </si>
  <si>
    <t>总表井主要材料</t>
  </si>
  <si>
    <t>DN150×150</t>
  </si>
  <si>
    <t>表前锁闭阀</t>
  </si>
  <si>
    <t>铸铁</t>
  </si>
  <si>
    <t>超声波流量计</t>
  </si>
  <si>
    <t xml:space="preserve">含压力、流量监测装置 </t>
  </si>
  <si>
    <t>倒流防止器</t>
  </si>
  <si>
    <t>铜质</t>
  </si>
  <si>
    <t>铜芯暗杆软密封闸阀</t>
  </si>
  <si>
    <t xml:space="preserve">异径管 </t>
  </si>
  <si>
    <t>DN150×100</t>
  </si>
  <si>
    <t>90°弯头</t>
  </si>
  <si>
    <t>de160</t>
  </si>
  <si>
    <t>矩形水表井</t>
  </si>
  <si>
    <t>3500×2000</t>
  </si>
  <si>
    <t>钢筋砼</t>
  </si>
  <si>
    <t>三</t>
  </si>
  <si>
    <t>生活用水</t>
  </si>
  <si>
    <t>生活给水管</t>
  </si>
  <si>
    <t>de110</t>
  </si>
  <si>
    <t>de63</t>
  </si>
  <si>
    <t>四盘四通</t>
  </si>
  <si>
    <t>三通</t>
  </si>
  <si>
    <t>de160×63</t>
  </si>
  <si>
    <t>de110×63</t>
  </si>
  <si>
    <t>三通(表前分水器用）</t>
  </si>
  <si>
    <t>de63×25</t>
  </si>
  <si>
    <t>PPR</t>
  </si>
  <si>
    <t>P=1.25MPa</t>
  </si>
  <si>
    <t>异径管</t>
  </si>
  <si>
    <t>DN100×80</t>
  </si>
  <si>
    <t>DN50×40</t>
  </si>
  <si>
    <t>DN20</t>
  </si>
  <si>
    <t>水表</t>
  </si>
  <si>
    <t>DN40</t>
  </si>
  <si>
    <t>塑料</t>
  </si>
  <si>
    <t>45°弯头</t>
  </si>
  <si>
    <t>带配套法兰</t>
  </si>
  <si>
    <t>矩形井</t>
  </si>
  <si>
    <t xml:space="preserve">1800×2000 </t>
  </si>
  <si>
    <t>1500×2750</t>
  </si>
  <si>
    <t>1100×2150</t>
  </si>
  <si>
    <t>∅2000</t>
  </si>
  <si>
    <t>水表箱</t>
  </si>
  <si>
    <t>1400*260*1200</t>
  </si>
  <si>
    <t>铁质</t>
  </si>
  <si>
    <t>防腐防锈</t>
  </si>
  <si>
    <t>水表铭牌</t>
  </si>
  <si>
    <t>管道标志</t>
  </si>
  <si>
    <t>四</t>
  </si>
  <si>
    <t>消防用水</t>
  </si>
  <si>
    <t>消防管</t>
  </si>
  <si>
    <t xml:space="preserve">de160 </t>
  </si>
  <si>
    <t>钢丝网骨架复合管PE100</t>
  </si>
  <si>
    <t xml:space="preserve">de110 </t>
  </si>
  <si>
    <t>de160×160</t>
  </si>
  <si>
    <t>钢丝网骨架</t>
  </si>
  <si>
    <t>de160×110</t>
  </si>
  <si>
    <t>de110×110</t>
  </si>
  <si>
    <t>DN100×100</t>
  </si>
  <si>
    <t>22.5°弯头</t>
  </si>
  <si>
    <t>室外消火栓</t>
  </si>
  <si>
    <t>SA100/65-1.0</t>
  </si>
  <si>
    <t>消防井</t>
  </si>
  <si>
    <t>∅1500</t>
  </si>
  <si>
    <t>五</t>
  </si>
  <si>
    <t>拆除及恢复</t>
  </si>
  <si>
    <t>面包砖路面拆除及恢复</t>
  </si>
  <si>
    <t>沟槽深1.5米考虑(含200mm中粗砂垫层)</t>
  </si>
  <si>
    <t>混凝土路面拆除及恢复</t>
  </si>
  <si>
    <t>2.金地家园小区供水管道改造工程</t>
  </si>
  <si>
    <t>接水井至总表井主要材料</t>
  </si>
  <si>
    <t>给水管</t>
  </si>
  <si>
    <t>铜芯暗杆软密封</t>
  </si>
  <si>
    <t>配套法兰盘</t>
  </si>
  <si>
    <t>总表井后生活管道</t>
  </si>
  <si>
    <t>远传水表组</t>
  </si>
  <si>
    <t>含配套阀门及配件</t>
  </si>
  <si>
    <t>DN100×50</t>
  </si>
  <si>
    <t>管堵</t>
  </si>
  <si>
    <t>盲板</t>
  </si>
  <si>
    <t>1500×2000</t>
  </si>
  <si>
    <t>总表井后消防管道</t>
  </si>
  <si>
    <t>其他</t>
  </si>
  <si>
    <t>1.5米宽</t>
  </si>
  <si>
    <t>居民绿地开挖及恢复</t>
  </si>
  <si>
    <t>距墙5米，1.2米宽</t>
  </si>
  <si>
    <t>一楼居民园圃</t>
  </si>
  <si>
    <t>3.唐徕湾小区供水管道改造工程</t>
  </si>
  <si>
    <t>DN200×200</t>
  </si>
  <si>
    <t>de225</t>
  </si>
  <si>
    <t>DN300×200</t>
  </si>
  <si>
    <t>盘承短管</t>
  </si>
  <si>
    <t xml:space="preserve">3000×2000 </t>
  </si>
  <si>
    <t>1500×2100</t>
  </si>
  <si>
    <t>四通</t>
  </si>
  <si>
    <t>拆除及恢复、开挖及回填</t>
  </si>
  <si>
    <t>沟槽宽1.5米考虑</t>
  </si>
  <si>
    <t>沟槽宽3米考虑</t>
  </si>
  <si>
    <t>4.星海北园小区供水管道改造工程</t>
  </si>
  <si>
    <t>3500*2000</t>
  </si>
  <si>
    <t xml:space="preserve">圆形阀门井 </t>
  </si>
  <si>
    <t>双盘90°弯头</t>
  </si>
  <si>
    <t>DN200*150</t>
  </si>
  <si>
    <t>钢丝网骨架PE100</t>
  </si>
  <si>
    <t>de160*160</t>
  </si>
  <si>
    <t>207.97</t>
  </si>
  <si>
    <t>1800*2000</t>
  </si>
  <si>
    <t>1500*2000</t>
  </si>
  <si>
    <t>2150*2000</t>
  </si>
  <si>
    <t>DN150*150</t>
  </si>
  <si>
    <t>DN150*100</t>
  </si>
  <si>
    <t>双盘短管</t>
  </si>
  <si>
    <t>钢</t>
  </si>
  <si>
    <t>de160*63</t>
  </si>
  <si>
    <t>de110*63</t>
  </si>
  <si>
    <t>de63*63</t>
  </si>
  <si>
    <t>de63*40</t>
  </si>
  <si>
    <t>de63*25</t>
  </si>
  <si>
    <t>DN32</t>
  </si>
  <si>
    <t>表后球阀</t>
  </si>
  <si>
    <t>de40</t>
  </si>
  <si>
    <t>de25</t>
  </si>
  <si>
    <t>de160*100</t>
  </si>
  <si>
    <t>面包砖路面</t>
  </si>
  <si>
    <t>沥青路面</t>
  </si>
  <si>
    <t>5.唐华首府一期供水管道改造工程</t>
  </si>
  <si>
    <t>de110*40</t>
  </si>
  <si>
    <t>绿化用水</t>
  </si>
  <si>
    <t>绿化给水管</t>
  </si>
  <si>
    <t>de63 PN=1.25Mpa</t>
  </si>
  <si>
    <t>de160*63 PN=1.25MPa</t>
  </si>
  <si>
    <t>DN50 PN=1.25MPa</t>
  </si>
  <si>
    <t>绿化井</t>
  </si>
  <si>
    <t>∅1200</t>
  </si>
  <si>
    <t>砖砌</t>
  </si>
  <si>
    <t>6.桥馨家园 B 区小区供水管道改造工程</t>
  </si>
  <si>
    <t>新月26号楼</t>
  </si>
  <si>
    <t>游艺西街77#、143#楼</t>
  </si>
  <si>
    <t>贺飞巷</t>
  </si>
  <si>
    <t>邮电小区</t>
  </si>
  <si>
    <t>人民路337#、383#楼</t>
  </si>
  <si>
    <t>独栋楼328、174、176号楼</t>
  </si>
  <si>
    <t>朝珠胡同1、3、5号楼</t>
  </si>
  <si>
    <t>朝阳养老院</t>
  </si>
  <si>
    <t>前嘉南区</t>
  </si>
  <si>
    <t>塞上水乡</t>
  </si>
  <si>
    <t>建行家属院</t>
  </si>
  <si>
    <t>银龙小区</t>
  </si>
  <si>
    <t>长生花园</t>
  </si>
  <si>
    <t>增加民生巷</t>
  </si>
  <si>
    <t>平安佳苑</t>
  </si>
  <si>
    <t>温州园</t>
  </si>
  <si>
    <t>赵舒婷</t>
  </si>
  <si>
    <t>鑫元、政通小区</t>
  </si>
  <si>
    <t>永康花园</t>
  </si>
  <si>
    <t>裕苑</t>
  </si>
  <si>
    <t>太西生活区</t>
  </si>
  <si>
    <t>沁春园</t>
  </si>
  <si>
    <t>星湖春天</t>
  </si>
  <si>
    <t>枫情水岸</t>
  </si>
  <si>
    <t>荣达园</t>
  </si>
  <si>
    <t>香榭星海湾</t>
  </si>
  <si>
    <t>千禧园</t>
  </si>
  <si>
    <t>惠农南街街道</t>
  </si>
  <si>
    <t>惠农电厂社区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</si>
</sst>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Red]\(0\)"/>
    <numFmt numFmtId="179" formatCode="0.0_ "/>
    <numFmt numFmtId="180" formatCode="0.00_);[Red]\(0.00\)"/>
    <numFmt numFmtId="181" formatCode="0_ "/>
    <numFmt numFmtId="182" formatCode="0;_㓿"/>
    <numFmt numFmtId="183" formatCode="0.00;_㓿"/>
    <numFmt numFmtId="184" formatCode="0.000000000000000000000000000_ "/>
    <numFmt numFmtId="185" formatCode="0.0%"/>
  </numFmts>
  <fonts count="46">
    <font>
      <sz val="12"/>
      <name val="宋体"/>
      <charset val="134"/>
    </font>
    <font>
      <sz val="14"/>
      <name val="宋体"/>
      <charset val="134"/>
    </font>
    <font>
      <sz val="10"/>
      <name val="宋体"/>
      <charset val="134"/>
    </font>
    <font>
      <sz val="11"/>
      <name val="宋体"/>
      <charset val="134"/>
    </font>
    <font>
      <sz val="11"/>
      <name val="Times New Roman"/>
      <charset val="134"/>
    </font>
    <font>
      <b/>
      <sz val="10"/>
      <name val="宋体"/>
      <charset val="134"/>
    </font>
    <font>
      <b/>
      <sz val="11"/>
      <color theme="1"/>
      <name val="宋体"/>
      <charset val="134"/>
      <scheme val="minor"/>
    </font>
    <font>
      <sz val="11"/>
      <color theme="1"/>
      <name val="宋体"/>
      <charset val="134"/>
      <scheme val="minor"/>
    </font>
    <font>
      <b/>
      <sz val="18"/>
      <name val="宋体"/>
      <charset val="134"/>
    </font>
    <font>
      <b/>
      <sz val="12"/>
      <name val="仿宋_GB2312"/>
      <charset val="134"/>
    </font>
    <font>
      <sz val="12"/>
      <name val="仿宋_GB2312"/>
      <charset val="134"/>
    </font>
    <font>
      <sz val="12"/>
      <name val="Times New Roman"/>
      <charset val="134"/>
    </font>
    <font>
      <sz val="12"/>
      <color rgb="FF000000"/>
      <name val="Times New Roman"/>
      <charset val="134"/>
    </font>
    <font>
      <sz val="11"/>
      <color theme="1"/>
      <name val="Times New Roman"/>
      <charset val="134"/>
    </font>
    <font>
      <sz val="9"/>
      <color rgb="FF000000"/>
      <name val="宋体"/>
      <charset val="134"/>
    </font>
    <font>
      <b/>
      <sz val="14"/>
      <name val="宋体"/>
      <charset val="134"/>
    </font>
    <font>
      <sz val="12"/>
      <color rgb="FFFF0000"/>
      <name val="宋体"/>
      <charset val="134"/>
    </font>
    <font>
      <sz val="20"/>
      <name val="宋体"/>
      <charset val="134"/>
    </font>
    <font>
      <b/>
      <sz val="12"/>
      <name val="宋体"/>
      <charset val="134"/>
    </font>
    <font>
      <b/>
      <sz val="20"/>
      <name val="宋体"/>
      <charset val="134"/>
    </font>
    <font>
      <b/>
      <sz val="20"/>
      <name val="Times New Roman"/>
      <charset val="134"/>
    </font>
    <font>
      <b/>
      <sz val="10"/>
      <name val="Times New Roman"/>
      <charset val="134"/>
    </font>
    <font>
      <sz val="10"/>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val="double"/>
      <sz val="12"/>
      <name val="宋体"/>
      <charset val="134"/>
    </font>
    <font>
      <sz val="11"/>
      <color theme="1"/>
      <name val="宋体"/>
      <charset val="134"/>
    </font>
    <font>
      <sz val="9"/>
      <name val="宋体"/>
      <charset val="134"/>
    </font>
  </fonts>
  <fills count="3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679F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 fillId="6"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7" borderId="12" applyNumberFormat="0" applyAlignment="0" applyProtection="0">
      <alignment vertical="center"/>
    </xf>
    <xf numFmtId="0" fontId="33" fillId="8" borderId="13" applyNumberFormat="0" applyAlignment="0" applyProtection="0">
      <alignment vertical="center"/>
    </xf>
    <xf numFmtId="0" fontId="34" fillId="8" borderId="12" applyNumberFormat="0" applyAlignment="0" applyProtection="0">
      <alignment vertical="center"/>
    </xf>
    <xf numFmtId="0" fontId="35" fillId="9"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7" fillId="0" borderId="0">
      <alignment vertical="center"/>
    </xf>
    <xf numFmtId="0" fontId="0" fillId="0" borderId="0">
      <alignment vertical="center"/>
    </xf>
    <xf numFmtId="0" fontId="43" fillId="0" borderId="0"/>
    <xf numFmtId="176" fontId="7" fillId="0" borderId="0" applyFont="0" applyFill="0" applyBorder="0" applyAlignment="0" applyProtection="0">
      <alignment vertical="center"/>
    </xf>
  </cellStyleXfs>
  <cellXfs count="188">
    <xf numFmtId="0" fontId="0" fillId="0" borderId="0" xfId="0">
      <alignment vertical="center"/>
    </xf>
    <xf numFmtId="0" fontId="1" fillId="0" borderId="0" xfId="0" applyFont="1" applyAlignment="1">
      <alignment vertical="center" wrapText="1"/>
    </xf>
    <xf numFmtId="0" fontId="2" fillId="0" borderId="1" xfId="0" applyFont="1" applyFill="1" applyBorder="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vertical="center" wrapText="1"/>
    </xf>
    <xf numFmtId="0" fontId="2" fillId="2" borderId="2" xfId="50" applyFont="1" applyFill="1" applyBorder="1" applyAlignment="1">
      <alignment horizontal="left" vertical="center" wrapText="1"/>
    </xf>
    <xf numFmtId="0" fontId="2" fillId="2" borderId="2" xfId="50" applyFont="1" applyFill="1" applyBorder="1" applyAlignment="1">
      <alignment horizontal="center" vertical="center" wrapText="1"/>
    </xf>
    <xf numFmtId="0" fontId="5" fillId="0" borderId="1" xfId="5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178"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0" applyFont="1" applyBorder="1" applyAlignment="1">
      <alignment horizontal="center" vertical="center" wrapText="1"/>
    </xf>
    <xf numFmtId="177" fontId="2" fillId="0" borderId="1" xfId="50" applyNumberFormat="1" applyFont="1" applyFill="1" applyBorder="1" applyAlignment="1">
      <alignment horizontal="center" vertical="center" wrapText="1"/>
    </xf>
    <xf numFmtId="179" fontId="2" fillId="0" borderId="1" xfId="50" applyNumberFormat="1" applyFont="1" applyFill="1" applyBorder="1" applyAlignment="1">
      <alignment horizontal="center" vertical="center" wrapText="1"/>
    </xf>
    <xf numFmtId="177" fontId="2" fillId="3" borderId="1" xfId="0" applyNumberFormat="1" applyFont="1" applyFill="1" applyBorder="1" applyAlignment="1">
      <alignment horizontal="center" vertical="center"/>
    </xf>
    <xf numFmtId="177" fontId="2" fillId="3" borderId="1" xfId="50" applyNumberFormat="1"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177" fontId="2" fillId="0" borderId="1" xfId="52" applyNumberFormat="1" applyFont="1" applyFill="1" applyBorder="1" applyAlignment="1">
      <alignment horizontal="left" vertical="center"/>
    </xf>
    <xf numFmtId="177" fontId="2" fillId="0" borderId="1" xfId="52" applyNumberFormat="1" applyFont="1" applyFill="1" applyBorder="1" applyAlignment="1">
      <alignment horizontal="left" vertical="center" wrapText="1"/>
    </xf>
    <xf numFmtId="49" fontId="2" fillId="0" borderId="1" xfId="52" applyNumberFormat="1" applyFont="1" applyFill="1" applyBorder="1" applyAlignment="1">
      <alignment horizontal="center" vertical="center" wrapText="1"/>
    </xf>
    <xf numFmtId="0" fontId="0" fillId="0" borderId="1" xfId="0" applyFill="1" applyBorder="1" applyAlignment="1">
      <alignment horizontal="justify" vertical="center" wrapText="1"/>
    </xf>
    <xf numFmtId="49" fontId="2" fillId="0" borderId="1" xfId="52" applyNumberFormat="1" applyFont="1" applyFill="1" applyBorder="1" applyAlignment="1">
      <alignment horizontal="center" vertical="center"/>
    </xf>
    <xf numFmtId="177" fontId="2" fillId="0" borderId="1" xfId="50" applyNumberFormat="1" applyFont="1" applyBorder="1" applyAlignment="1">
      <alignment horizontal="center" vertical="center" wrapText="1"/>
    </xf>
    <xf numFmtId="180" fontId="5" fillId="0" borderId="1" xfId="50" applyNumberFormat="1" applyFont="1" applyBorder="1" applyAlignment="1">
      <alignment horizontal="center" vertical="center" wrapText="1"/>
    </xf>
    <xf numFmtId="177" fontId="2" fillId="0" borderId="1" xfId="0" applyNumberFormat="1" applyFont="1" applyBorder="1" applyAlignment="1">
      <alignment horizontal="center" vertical="center"/>
    </xf>
    <xf numFmtId="178" fontId="5" fillId="0" borderId="1" xfId="50" applyNumberFormat="1" applyFont="1" applyBorder="1" applyAlignment="1">
      <alignment horizontal="center" vertical="center" wrapText="1"/>
    </xf>
    <xf numFmtId="179" fontId="5" fillId="0" borderId="1" xfId="50" applyNumberFormat="1" applyFont="1" applyBorder="1" applyAlignment="1">
      <alignment horizontal="center" vertical="center" wrapText="1"/>
    </xf>
    <xf numFmtId="180" fontId="2" fillId="0" borderId="1" xfId="50" applyNumberFormat="1" applyFont="1" applyFill="1" applyBorder="1" applyAlignment="1">
      <alignment horizontal="center" vertical="center" wrapText="1"/>
    </xf>
    <xf numFmtId="180" fontId="2" fillId="3" borderId="1" xfId="50" applyNumberFormat="1" applyFont="1" applyFill="1" applyBorder="1" applyAlignment="1">
      <alignment horizontal="center" vertical="center" wrapText="1"/>
    </xf>
    <xf numFmtId="180" fontId="5" fillId="0" borderId="1" xfId="50" applyNumberFormat="1" applyFont="1" applyFill="1" applyBorder="1" applyAlignment="1">
      <alignment horizontal="center" vertical="center" wrapText="1"/>
    </xf>
    <xf numFmtId="0" fontId="2" fillId="0" borderId="1" xfId="50" applyFont="1" applyBorder="1"/>
    <xf numFmtId="0" fontId="0" fillId="0" borderId="0" xfId="50" applyFont="1"/>
    <xf numFmtId="0" fontId="0" fillId="0" borderId="0" xfId="50" applyFont="1" applyAlignment="1">
      <alignment horizontal="center" vertical="center" wrapText="1"/>
    </xf>
    <xf numFmtId="0" fontId="2" fillId="0" borderId="0" xfId="50" applyFont="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6" fillId="0" borderId="0" xfId="51" applyFont="1">
      <alignment vertical="center"/>
    </xf>
    <xf numFmtId="0" fontId="6" fillId="0" borderId="0" xfId="51" applyFont="1" applyFill="1">
      <alignment vertical="center"/>
    </xf>
    <xf numFmtId="0" fontId="7" fillId="0" borderId="0" xfId="51" applyFont="1" applyFill="1">
      <alignment vertical="center"/>
    </xf>
    <xf numFmtId="49" fontId="7" fillId="0" borderId="0" xfId="51" applyNumberFormat="1">
      <alignment vertical="center"/>
    </xf>
    <xf numFmtId="0" fontId="7" fillId="0" borderId="0" xfId="51">
      <alignment vertical="center"/>
    </xf>
    <xf numFmtId="181" fontId="7" fillId="0" borderId="0" xfId="51" applyNumberFormat="1">
      <alignment vertical="center"/>
    </xf>
    <xf numFmtId="49" fontId="8" fillId="0" borderId="2" xfId="0" applyNumberFormat="1" applyFont="1" applyBorder="1" applyAlignment="1">
      <alignment horizontal="center" vertical="center"/>
    </xf>
    <xf numFmtId="181" fontId="8" fillId="0" borderId="2" xfId="0" applyNumberFormat="1" applyFont="1" applyBorder="1" applyAlignment="1">
      <alignment horizontal="center" vertical="center"/>
    </xf>
    <xf numFmtId="49" fontId="9" fillId="0" borderId="6" xfId="51" applyNumberFormat="1" applyFont="1" applyBorder="1" applyAlignment="1">
      <alignment horizontal="center" vertical="center" wrapText="1"/>
    </xf>
    <xf numFmtId="0" fontId="9" fillId="0" borderId="6" xfId="51" applyFont="1" applyBorder="1" applyAlignment="1">
      <alignment horizontal="center" vertical="center" wrapText="1"/>
    </xf>
    <xf numFmtId="176" fontId="9" fillId="0" borderId="7" xfId="54" applyFont="1" applyBorder="1" applyAlignment="1">
      <alignment horizontal="center" vertical="center" wrapText="1"/>
    </xf>
    <xf numFmtId="0" fontId="0" fillId="0" borderId="1" xfId="0" applyFont="1" applyBorder="1" applyAlignment="1">
      <alignment horizontal="center" vertical="center"/>
    </xf>
    <xf numFmtId="181" fontId="0" fillId="0" borderId="1" xfId="0" applyNumberFormat="1" applyFont="1" applyBorder="1" applyAlignment="1">
      <alignment horizontal="center" vertical="center"/>
    </xf>
    <xf numFmtId="0" fontId="9" fillId="0" borderId="1" xfId="51" applyFont="1" applyBorder="1" applyAlignment="1">
      <alignment horizontal="center" vertical="center" wrapText="1"/>
    </xf>
    <xf numFmtId="49" fontId="9" fillId="4" borderId="1" xfId="51" applyNumberFormat="1" applyFont="1" applyFill="1" applyBorder="1" applyAlignment="1">
      <alignment horizontal="center" vertical="center" wrapText="1"/>
    </xf>
    <xf numFmtId="0" fontId="9" fillId="4" borderId="1" xfId="51" applyFont="1" applyFill="1" applyBorder="1" applyAlignment="1">
      <alignment horizontal="center" vertical="center" wrapText="1"/>
    </xf>
    <xf numFmtId="176" fontId="9" fillId="4" borderId="1" xfId="54" applyFont="1" applyFill="1" applyBorder="1" applyAlignment="1">
      <alignment horizontal="center" vertical="center" wrapText="1"/>
    </xf>
    <xf numFmtId="181" fontId="9" fillId="4" borderId="1" xfId="51" applyNumberFormat="1" applyFont="1" applyFill="1" applyBorder="1" applyAlignment="1">
      <alignment horizontal="center" vertical="center" wrapText="1"/>
    </xf>
    <xf numFmtId="0" fontId="6" fillId="4" borderId="1" xfId="51" applyFont="1" applyFill="1" applyBorder="1">
      <alignment vertical="center"/>
    </xf>
    <xf numFmtId="49" fontId="9" fillId="3" borderId="1" xfId="51" applyNumberFormat="1" applyFont="1" applyFill="1" applyBorder="1" applyAlignment="1">
      <alignment horizontal="center" vertical="center" wrapText="1"/>
    </xf>
    <xf numFmtId="0" fontId="9" fillId="3" borderId="1" xfId="51" applyFont="1" applyFill="1" applyBorder="1" applyAlignment="1">
      <alignment horizontal="center" vertical="center" wrapText="1"/>
    </xf>
    <xf numFmtId="176" fontId="9" fillId="3" borderId="3" xfId="54" applyFont="1" applyFill="1" applyBorder="1" applyAlignment="1">
      <alignment horizontal="center" vertical="center" wrapText="1"/>
    </xf>
    <xf numFmtId="181" fontId="9" fillId="3" borderId="1" xfId="51" applyNumberFormat="1" applyFont="1" applyFill="1" applyBorder="1" applyAlignment="1">
      <alignment horizontal="center" vertical="center" wrapText="1"/>
    </xf>
    <xf numFmtId="0" fontId="6" fillId="3" borderId="1" xfId="51" applyFont="1" applyFill="1" applyBorder="1">
      <alignment vertical="center"/>
    </xf>
    <xf numFmtId="49" fontId="10" fillId="0" borderId="1" xfId="51" applyNumberFormat="1" applyFont="1" applyFill="1" applyBorder="1" applyAlignment="1">
      <alignment horizontal="center" vertical="center" wrapText="1"/>
    </xf>
    <xf numFmtId="0" fontId="10" fillId="0" borderId="1" xfId="51" applyFont="1" applyFill="1" applyBorder="1" applyAlignment="1">
      <alignment horizontal="center" vertical="center" wrapText="1"/>
    </xf>
    <xf numFmtId="176" fontId="10" fillId="0" borderId="3" xfId="54" applyFont="1" applyFill="1" applyBorder="1" applyAlignment="1">
      <alignment horizontal="center" vertical="center" wrapText="1"/>
    </xf>
    <xf numFmtId="181" fontId="10" fillId="0" borderId="1" xfId="51" applyNumberFormat="1" applyFont="1" applyFill="1" applyBorder="1" applyAlignment="1">
      <alignment horizontal="center" vertical="center" wrapText="1"/>
    </xf>
    <xf numFmtId="0" fontId="7" fillId="0" borderId="1" xfId="51" applyFont="1" applyFill="1" applyBorder="1">
      <alignment vertical="center"/>
    </xf>
    <xf numFmtId="0" fontId="10" fillId="3" borderId="1" xfId="51" applyFont="1" applyFill="1" applyBorder="1" applyAlignment="1">
      <alignment horizontal="center" vertical="center" wrapText="1"/>
    </xf>
    <xf numFmtId="178" fontId="10" fillId="0" borderId="1" xfId="51" applyNumberFormat="1" applyFont="1" applyFill="1" applyBorder="1" applyAlignment="1">
      <alignment horizontal="center" vertical="center" wrapText="1"/>
    </xf>
    <xf numFmtId="0" fontId="10" fillId="0" borderId="1" xfId="51" applyFont="1" applyBorder="1" applyAlignment="1">
      <alignment horizontal="center" vertical="center" wrapText="1"/>
    </xf>
    <xf numFmtId="176" fontId="10" fillId="0" borderId="3" xfId="54" applyFont="1" applyBorder="1" applyAlignment="1">
      <alignment horizontal="center" vertical="center" wrapText="1"/>
    </xf>
    <xf numFmtId="178" fontId="10" fillId="0" borderId="1" xfId="51" applyNumberFormat="1" applyFont="1" applyBorder="1" applyAlignment="1">
      <alignment horizontal="center" vertical="center" wrapText="1"/>
    </xf>
    <xf numFmtId="0" fontId="7" fillId="0" borderId="1" xfId="51" applyBorder="1">
      <alignment vertical="center"/>
    </xf>
    <xf numFmtId="0" fontId="10" fillId="0" borderId="8" xfId="51" applyFont="1" applyBorder="1" applyAlignment="1">
      <alignment horizontal="center" vertical="center" wrapText="1"/>
    </xf>
    <xf numFmtId="0" fontId="10" fillId="3" borderId="8" xfId="51" applyFont="1" applyFill="1" applyBorder="1" applyAlignment="1">
      <alignment horizontal="center" vertical="center" wrapText="1"/>
    </xf>
    <xf numFmtId="181" fontId="10" fillId="0" borderId="8" xfId="51" applyNumberFormat="1" applyFont="1" applyBorder="1" applyAlignment="1">
      <alignment horizontal="center" vertical="center" wrapText="1"/>
    </xf>
    <xf numFmtId="0" fontId="0" fillId="0" borderId="1" xfId="51" applyFont="1" applyFill="1" applyBorder="1" applyAlignment="1">
      <alignment horizontal="center" vertical="center"/>
    </xf>
    <xf numFmtId="177" fontId="0" fillId="3" borderId="1" xfId="0" applyNumberFormat="1" applyFont="1" applyFill="1" applyBorder="1" applyAlignment="1">
      <alignment horizontal="center" vertical="center"/>
    </xf>
    <xf numFmtId="181" fontId="0" fillId="0" borderId="1" xfId="51" applyNumberFormat="1" applyFont="1" applyFill="1" applyBorder="1" applyAlignment="1">
      <alignment horizontal="center" vertical="center"/>
    </xf>
    <xf numFmtId="177" fontId="0" fillId="0" borderId="1" xfId="0" applyNumberFormat="1" applyFont="1" applyBorder="1" applyAlignment="1">
      <alignment horizontal="center" vertical="center"/>
    </xf>
    <xf numFmtId="0" fontId="6" fillId="4" borderId="1" xfId="51" applyFont="1" applyFill="1" applyBorder="1" applyAlignment="1">
      <alignment horizontal="center" vertical="center"/>
    </xf>
    <xf numFmtId="0" fontId="6" fillId="3" borderId="1" xfId="51" applyFont="1" applyFill="1" applyBorder="1" applyAlignment="1">
      <alignment horizontal="center" vertical="center"/>
    </xf>
    <xf numFmtId="0" fontId="7" fillId="0" borderId="1" xfId="51" applyFont="1" applyFill="1" applyBorder="1" applyAlignment="1">
      <alignment horizontal="center" vertical="center"/>
    </xf>
    <xf numFmtId="0" fontId="7" fillId="0" borderId="1" xfId="51" applyBorder="1" applyAlignment="1">
      <alignment horizontal="center" vertical="center"/>
    </xf>
    <xf numFmtId="0" fontId="8" fillId="0" borderId="0" xfId="0" applyFont="1" applyAlignment="1">
      <alignment vertical="center"/>
    </xf>
    <xf numFmtId="0" fontId="9" fillId="0" borderId="0" xfId="51" applyFont="1" applyAlignment="1">
      <alignment horizontal="center" vertical="center" wrapText="1"/>
    </xf>
    <xf numFmtId="0" fontId="7" fillId="0" borderId="0" xfId="51" applyFont="1" applyFill="1" applyBorder="1">
      <alignment vertical="center"/>
    </xf>
    <xf numFmtId="0" fontId="0" fillId="0" borderId="0" xfId="51" applyFont="1" applyFill="1" applyAlignment="1">
      <alignment horizontal="center" vertical="center"/>
    </xf>
    <xf numFmtId="0" fontId="11" fillId="0" borderId="1" xfId="51" applyFont="1" applyFill="1" applyBorder="1" applyAlignment="1">
      <alignment horizontal="center" vertical="center" wrapText="1"/>
    </xf>
    <xf numFmtId="0" fontId="12" fillId="0" borderId="1" xfId="0" applyFont="1" applyFill="1" applyBorder="1" applyAlignment="1">
      <alignment horizontal="center" vertical="center" wrapText="1"/>
    </xf>
    <xf numFmtId="181" fontId="11" fillId="0" borderId="1" xfId="51" applyNumberFormat="1" applyFont="1" applyFill="1" applyBorder="1" applyAlignment="1">
      <alignment horizontal="center" vertical="center" wrapText="1"/>
    </xf>
    <xf numFmtId="0" fontId="13" fillId="0" borderId="1" xfId="51" applyFont="1" applyFill="1" applyBorder="1">
      <alignment vertical="center"/>
    </xf>
    <xf numFmtId="176" fontId="11" fillId="0" borderId="3" xfId="54" applyFont="1" applyFill="1" applyBorder="1" applyAlignment="1">
      <alignment horizontal="center" vertical="center" wrapText="1"/>
    </xf>
    <xf numFmtId="0" fontId="14" fillId="0" borderId="1" xfId="0" applyFont="1" applyFill="1" applyBorder="1" applyAlignment="1">
      <alignment horizontal="left" vertical="center" wrapText="1"/>
    </xf>
    <xf numFmtId="49" fontId="0" fillId="0" borderId="0" xfId="0" applyNumberFormat="1">
      <alignment vertical="center"/>
    </xf>
    <xf numFmtId="181" fontId="0" fillId="0" borderId="0" xfId="0" applyNumberFormat="1" applyAlignment="1">
      <alignment horizontal="center" vertical="center"/>
    </xf>
    <xf numFmtId="181" fontId="0" fillId="0" borderId="0" xfId="0" applyNumberFormat="1">
      <alignment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181" fontId="8" fillId="0" borderId="0" xfId="0" applyNumberFormat="1"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181" fontId="0" fillId="0" borderId="1" xfId="0" applyNumberFormat="1" applyBorder="1" applyAlignment="1">
      <alignment horizontal="center" vertical="center"/>
    </xf>
    <xf numFmtId="49" fontId="15" fillId="5" borderId="1" xfId="0" applyNumberFormat="1"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181" fontId="15" fillId="5" borderId="4" xfId="0" applyNumberFormat="1" applyFont="1" applyFill="1" applyBorder="1" applyAlignment="1">
      <alignment horizontal="center" vertical="center"/>
    </xf>
    <xf numFmtId="49" fontId="0" fillId="0" borderId="1" xfId="0" applyNumberFormat="1" applyBorder="1">
      <alignment vertical="center"/>
    </xf>
    <xf numFmtId="0" fontId="0" fillId="0" borderId="1" xfId="0" applyFont="1" applyBorder="1">
      <alignment vertical="center"/>
    </xf>
    <xf numFmtId="182" fontId="0" fillId="0" borderId="1" xfId="0" applyNumberFormat="1" applyFont="1" applyBorder="1" applyAlignment="1">
      <alignment horizontal="center" vertical="center"/>
    </xf>
    <xf numFmtId="181" fontId="0" fillId="0" borderId="3" xfId="0" applyNumberFormat="1" applyFont="1" applyBorder="1" applyAlignment="1">
      <alignment horizontal="center" vertical="center"/>
    </xf>
    <xf numFmtId="177" fontId="0" fillId="0" borderId="1" xfId="0" applyNumberFormat="1" applyBorder="1" applyAlignment="1">
      <alignment horizontal="center" vertical="center"/>
    </xf>
    <xf numFmtId="183" fontId="0" fillId="0" borderId="1" xfId="0" applyNumberFormat="1" applyFont="1" applyBorder="1" applyAlignment="1">
      <alignment horizontal="center" vertical="center"/>
    </xf>
    <xf numFmtId="0" fontId="16" fillId="0" borderId="1" xfId="0" applyFont="1" applyBorder="1">
      <alignment vertical="center"/>
    </xf>
    <xf numFmtId="177" fontId="16" fillId="0" borderId="1" xfId="0" applyNumberFormat="1" applyFont="1" applyFill="1" applyBorder="1" applyAlignment="1">
      <alignment horizontal="center" vertical="center"/>
    </xf>
    <xf numFmtId="177" fontId="16" fillId="0" borderId="1" xfId="0" applyNumberFormat="1" applyFont="1" applyBorder="1" applyAlignment="1">
      <alignment horizontal="center" vertical="center"/>
    </xf>
    <xf numFmtId="183" fontId="0" fillId="0" borderId="3" xfId="0" applyNumberFormat="1" applyFont="1" applyBorder="1" applyAlignment="1">
      <alignment horizontal="center" vertical="center"/>
    </xf>
    <xf numFmtId="183" fontId="0" fillId="0" borderId="0" xfId="0" applyNumberFormat="1" applyAlignment="1">
      <alignment horizontal="center" vertical="center"/>
    </xf>
    <xf numFmtId="183" fontId="16" fillId="0" borderId="1" xfId="0" applyNumberFormat="1" applyFont="1" applyBorder="1" applyAlignment="1">
      <alignment horizontal="center" vertical="center"/>
    </xf>
    <xf numFmtId="0" fontId="15" fillId="5" borderId="5" xfId="0" applyFont="1" applyFill="1" applyBorder="1" applyAlignment="1">
      <alignment horizontal="center" vertical="center"/>
    </xf>
    <xf numFmtId="0" fontId="15" fillId="5" borderId="0" xfId="0" applyFont="1" applyFill="1" applyAlignment="1">
      <alignment horizontal="center" vertical="center"/>
    </xf>
    <xf numFmtId="0" fontId="17" fillId="0" borderId="0" xfId="0" applyFont="1" applyAlignment="1">
      <alignment horizontal="center" vertical="center" wrapText="1"/>
    </xf>
    <xf numFmtId="181" fontId="17" fillId="0" borderId="0" xfId="0" applyNumberFormat="1" applyFont="1" applyAlignment="1">
      <alignment horizontal="center" vertical="center" wrapText="1"/>
    </xf>
    <xf numFmtId="0" fontId="0" fillId="0" borderId="0" xfId="0" applyAlignment="1">
      <alignment horizontal="left" vertical="center"/>
    </xf>
    <xf numFmtId="0" fontId="0" fillId="0" borderId="3" xfId="0" applyFont="1" applyBorder="1" applyAlignment="1">
      <alignment horizontal="center" vertical="center"/>
    </xf>
    <xf numFmtId="0" fontId="16" fillId="0" borderId="0" xfId="0" applyFont="1">
      <alignment vertical="center"/>
    </xf>
    <xf numFmtId="0" fontId="0" fillId="0" borderId="0" xfId="0" applyFill="1">
      <alignment vertical="center"/>
    </xf>
    <xf numFmtId="181" fontId="0" fillId="0" borderId="0" xfId="0" applyNumberFormat="1" applyFill="1">
      <alignment vertical="center"/>
    </xf>
    <xf numFmtId="0" fontId="0" fillId="0" borderId="0" xfId="0" applyFont="1" applyAlignment="1">
      <alignment horizontal="center" vertical="center"/>
    </xf>
    <xf numFmtId="0" fontId="15" fillId="0" borderId="0" xfId="0" applyFont="1" applyFill="1" applyAlignment="1">
      <alignment horizontal="center" vertical="center"/>
    </xf>
    <xf numFmtId="0" fontId="2" fillId="0" borderId="0" xfId="52" applyFont="1" applyFill="1" applyAlignment="1"/>
    <xf numFmtId="0" fontId="18" fillId="0" borderId="0" xfId="52" applyFont="1" applyFill="1" applyAlignment="1"/>
    <xf numFmtId="49" fontId="0" fillId="0" borderId="0" xfId="52" applyNumberFormat="1" applyFont="1" applyFill="1" applyAlignment="1">
      <alignment horizontal="center"/>
    </xf>
    <xf numFmtId="0" fontId="0" fillId="0" borderId="0" xfId="52" applyFont="1" applyFill="1" applyAlignment="1"/>
    <xf numFmtId="0" fontId="0" fillId="0" borderId="0" xfId="52" applyFont="1" applyFill="1" applyAlignment="1">
      <alignment horizontal="center"/>
    </xf>
    <xf numFmtId="180" fontId="0" fillId="0" borderId="0" xfId="52" applyNumberFormat="1" applyFont="1" applyFill="1" applyAlignment="1">
      <alignment horizontal="center"/>
    </xf>
    <xf numFmtId="0" fontId="11" fillId="0" borderId="0" xfId="52" applyFont="1" applyFill="1" applyAlignment="1">
      <alignment horizontal="center"/>
    </xf>
    <xf numFmtId="177" fontId="0" fillId="0" borderId="0" xfId="52" applyNumberFormat="1" applyFont="1" applyFill="1" applyAlignment="1"/>
    <xf numFmtId="0" fontId="19" fillId="0" borderId="0" xfId="52" applyFont="1" applyFill="1" applyAlignment="1">
      <alignment horizontal="center" vertical="center"/>
    </xf>
    <xf numFmtId="0" fontId="20" fillId="0" borderId="0" xfId="52" applyFont="1" applyFill="1" applyAlignment="1">
      <alignment horizontal="center" vertical="center"/>
    </xf>
    <xf numFmtId="49" fontId="2" fillId="0" borderId="0" xfId="52" applyNumberFormat="1" applyFont="1" applyFill="1" applyAlignment="1">
      <alignment horizontal="left" vertical="center"/>
    </xf>
    <xf numFmtId="49" fontId="5" fillId="0" borderId="1" xfId="52" applyNumberFormat="1" applyFont="1" applyFill="1" applyBorder="1" applyAlignment="1">
      <alignment horizontal="center" vertical="center" wrapText="1"/>
    </xf>
    <xf numFmtId="0" fontId="5" fillId="0" borderId="1" xfId="52" applyFont="1" applyFill="1" applyBorder="1" applyAlignment="1">
      <alignment horizontal="center" vertical="center"/>
    </xf>
    <xf numFmtId="0" fontId="21" fillId="0" borderId="1" xfId="52" applyFont="1" applyFill="1" applyBorder="1" applyAlignment="1">
      <alignment horizontal="center" vertical="center"/>
    </xf>
    <xf numFmtId="49" fontId="21" fillId="0" borderId="1" xfId="52"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180" fontId="5" fillId="0" borderId="1" xfId="52" applyNumberFormat="1" applyFont="1" applyFill="1" applyBorder="1" applyAlignment="1">
      <alignment horizontal="center" vertical="center" wrapText="1"/>
    </xf>
    <xf numFmtId="49" fontId="21" fillId="0" borderId="1" xfId="52" applyNumberFormat="1" applyFont="1" applyFill="1" applyBorder="1" applyAlignment="1">
      <alignment horizontal="center" vertical="center"/>
    </xf>
    <xf numFmtId="0" fontId="21" fillId="0" borderId="1" xfId="52" applyFont="1" applyFill="1" applyBorder="1" applyAlignment="1">
      <alignment vertical="center"/>
    </xf>
    <xf numFmtId="177" fontId="21" fillId="0" borderId="1" xfId="52" applyNumberFormat="1" applyFont="1" applyFill="1" applyBorder="1" applyAlignment="1">
      <alignment horizontal="center" vertical="center"/>
    </xf>
    <xf numFmtId="180" fontId="21" fillId="0" borderId="1" xfId="52" applyNumberFormat="1" applyFont="1" applyFill="1" applyBorder="1" applyAlignment="1">
      <alignment horizontal="center" vertical="center"/>
    </xf>
    <xf numFmtId="49" fontId="22" fillId="0" borderId="1" xfId="52" applyNumberFormat="1" applyFont="1" applyFill="1" applyBorder="1" applyAlignment="1">
      <alignment horizontal="center" vertical="center"/>
    </xf>
    <xf numFmtId="0" fontId="22" fillId="0" borderId="1" xfId="52" applyFont="1" applyFill="1" applyBorder="1" applyAlignment="1">
      <alignment horizontal="center" vertical="center"/>
    </xf>
    <xf numFmtId="177" fontId="22" fillId="0" borderId="1" xfId="52" applyNumberFormat="1" applyFont="1" applyFill="1" applyBorder="1" applyAlignment="1">
      <alignment horizontal="left" vertical="center" wrapText="1"/>
    </xf>
    <xf numFmtId="177" fontId="22" fillId="0" borderId="1" xfId="52" applyNumberFormat="1" applyFont="1" applyFill="1" applyBorder="1" applyAlignment="1">
      <alignment horizontal="center" vertical="center"/>
    </xf>
    <xf numFmtId="177" fontId="22" fillId="0" borderId="1" xfId="52" applyNumberFormat="1" applyFont="1" applyFill="1" applyBorder="1" applyAlignment="1">
      <alignment horizontal="left" vertical="center"/>
    </xf>
    <xf numFmtId="0" fontId="22" fillId="0" borderId="1" xfId="52" applyFont="1" applyFill="1" applyBorder="1" applyAlignment="1">
      <alignment vertical="center"/>
    </xf>
    <xf numFmtId="0" fontId="2" fillId="0" borderId="1" xfId="52" applyFont="1" applyFill="1" applyBorder="1" applyAlignment="1">
      <alignment vertical="center"/>
    </xf>
    <xf numFmtId="177" fontId="22" fillId="0" borderId="1" xfId="53" applyNumberFormat="1" applyFont="1" applyFill="1" applyBorder="1" applyAlignment="1">
      <alignment horizontal="center" vertical="center"/>
    </xf>
    <xf numFmtId="0" fontId="22" fillId="0" borderId="1" xfId="52" applyFont="1" applyFill="1" applyBorder="1" applyAlignment="1" applyProtection="1">
      <alignment vertical="center"/>
    </xf>
    <xf numFmtId="49" fontId="5" fillId="0" borderId="1" xfId="52" applyNumberFormat="1" applyFont="1" applyFill="1" applyBorder="1" applyAlignment="1">
      <alignment horizontal="center" vertical="center"/>
    </xf>
    <xf numFmtId="0" fontId="5" fillId="0" borderId="1" xfId="52" applyFont="1" applyFill="1" applyBorder="1" applyAlignment="1">
      <alignment vertical="center"/>
    </xf>
    <xf numFmtId="177" fontId="5" fillId="0" borderId="1" xfId="52" applyNumberFormat="1" applyFont="1" applyFill="1" applyBorder="1" applyAlignment="1">
      <alignment horizontal="center" vertical="center"/>
    </xf>
    <xf numFmtId="177" fontId="5" fillId="0" borderId="3" xfId="52" applyNumberFormat="1" applyFont="1" applyFill="1" applyBorder="1" applyAlignment="1">
      <alignment horizontal="center" vertical="center"/>
    </xf>
    <xf numFmtId="177" fontId="2" fillId="0" borderId="1" xfId="52" applyNumberFormat="1" applyFont="1" applyFill="1" applyBorder="1" applyAlignment="1">
      <alignment horizontal="center" vertical="center"/>
    </xf>
    <xf numFmtId="0" fontId="2" fillId="0" borderId="1" xfId="52" applyFont="1" applyFill="1" applyBorder="1" applyAlignment="1">
      <alignment horizontal="center" vertical="center"/>
    </xf>
    <xf numFmtId="184" fontId="0" fillId="0" borderId="0" xfId="52" applyNumberFormat="1" applyFont="1" applyFill="1" applyAlignment="1"/>
    <xf numFmtId="0" fontId="2" fillId="0" borderId="1" xfId="52" applyFont="1" applyFill="1" applyBorder="1" applyAlignment="1">
      <alignment horizontal="center"/>
    </xf>
    <xf numFmtId="177" fontId="2" fillId="0" borderId="0" xfId="52" applyNumberFormat="1" applyFont="1" applyFill="1" applyAlignment="1"/>
    <xf numFmtId="0" fontId="22" fillId="0" borderId="1" xfId="52" applyFont="1" applyFill="1" applyBorder="1" applyAlignment="1">
      <alignment horizontal="center"/>
    </xf>
    <xf numFmtId="181" fontId="21" fillId="0" borderId="1" xfId="52" applyNumberFormat="1" applyFont="1" applyFill="1" applyBorder="1" applyAlignment="1">
      <alignment horizontal="center" vertical="center"/>
    </xf>
    <xf numFmtId="10" fontId="21" fillId="0" borderId="1" xfId="52" applyNumberFormat="1" applyFont="1" applyFill="1" applyBorder="1" applyAlignment="1">
      <alignment horizontal="center" vertical="center"/>
    </xf>
    <xf numFmtId="0" fontId="11" fillId="0" borderId="1" xfId="52" applyFont="1" applyFill="1" applyBorder="1" applyAlignment="1">
      <alignment horizontal="center"/>
    </xf>
    <xf numFmtId="177" fontId="18" fillId="0" borderId="0" xfId="52" applyNumberFormat="1" applyFont="1" applyFill="1" applyAlignment="1"/>
    <xf numFmtId="181" fontId="22" fillId="0" borderId="1" xfId="52" applyNumberFormat="1" applyFont="1" applyFill="1" applyBorder="1" applyAlignment="1">
      <alignment horizontal="center" vertical="center"/>
    </xf>
    <xf numFmtId="10" fontId="22" fillId="0" borderId="1" xfId="52" applyNumberFormat="1" applyFont="1" applyFill="1" applyBorder="1" applyAlignment="1">
      <alignment horizontal="center" vertical="center"/>
    </xf>
    <xf numFmtId="181" fontId="23" fillId="0" borderId="1" xfId="0" applyNumberFormat="1" applyFont="1" applyFill="1" applyBorder="1" applyAlignment="1">
      <alignment horizontal="center" vertical="center"/>
    </xf>
    <xf numFmtId="185" fontId="22" fillId="0" borderId="1" xfId="52" applyNumberFormat="1" applyFont="1" applyFill="1" applyBorder="1" applyAlignment="1">
      <alignment horizontal="center" vertical="center"/>
    </xf>
    <xf numFmtId="10" fontId="22" fillId="0" borderId="1" xfId="52" applyNumberFormat="1" applyFont="1" applyFill="1" applyBorder="1" applyAlignment="1">
      <alignment vertical="center"/>
    </xf>
    <xf numFmtId="10" fontId="22" fillId="0" borderId="1" xfId="49" applyNumberFormat="1" applyFont="1" applyFill="1" applyBorder="1" applyAlignment="1">
      <alignment horizontal="center" vertical="center"/>
    </xf>
    <xf numFmtId="9" fontId="22" fillId="0" borderId="1" xfId="52" applyNumberFormat="1" applyFont="1" applyFill="1" applyBorder="1" applyAlignment="1">
      <alignment horizontal="center" vertical="center"/>
    </xf>
    <xf numFmtId="10" fontId="5" fillId="0" borderId="1" xfId="52" applyNumberFormat="1" applyFont="1" applyFill="1" applyBorder="1" applyAlignment="1">
      <alignment horizontal="center" vertical="center"/>
    </xf>
    <xf numFmtId="10" fontId="2" fillId="0" borderId="1" xfId="52"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 name="常规 4" xfId="52"/>
    <cellStyle name="常规_平安集中供热工程修订概算2003-8-12" xfId="53"/>
    <cellStyle name="货币 2" xfId="54"/>
  </cellStyles>
  <dxfs count="1">
    <dxf>
      <fill>
        <patternFill patternType="solid">
          <bgColor indexed="34"/>
        </patternFill>
      </fill>
    </dxf>
  </dxfs>
  <tableStyles count="0" defaultTableStyle="TableStyleMedium2" defaultPivotStyle="PivotStyleLight16"/>
  <colors>
    <mruColors>
      <color rgb="00D272C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22825;&#27700;&#22825;&#27827;&#27010;&#31639;\WINDOWS\Desktop\&#28205;&#28304;&#32473;&#27700;&#35780;&#202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24179;&#32599;&#19968;&#26399;&#39033;&#30446;&#24314;&#35758;&#2007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数据"/>
      <sheetName val="固定资产投资估算表"/>
      <sheetName val="投资计划与资金筹措表"/>
      <sheetName val="流动资金估算表"/>
      <sheetName val="总成本费用估算表"/>
      <sheetName val="借款还本付息计算表"/>
      <sheetName val="固定资产折旧费估算表"/>
      <sheetName val="无形及递延资产摊销估算表"/>
      <sheetName val="产品销售收入和税金及附加估算表"/>
      <sheetName val="现金流量表（全部投资）"/>
      <sheetName val="现金流量表（自有资金）"/>
      <sheetName val="损益表"/>
      <sheetName val="资金来源与运用表"/>
      <sheetName val="资产负债表"/>
      <sheetName val="财务敏感性分析"/>
      <sheetName val="Sheet3"/>
      <sheetName val="国民经济效益费用流量表（全部投资）"/>
      <sheetName val="国民经济评价销售收入调整计算表"/>
      <sheetName val="国民经济效益费用流量表（国内投资）"/>
      <sheetName val="国民经济评价投资调整计算表"/>
      <sheetName val="国民经济评价经营费用调整计算表"/>
      <sheetName val="Sheet1"/>
      <sheetName val="Sheet2"/>
      <sheetName val="现金流量表(敏感分析用 投资+20%)"/>
      <sheetName val="现金流量表(敏感分析用 投资+15%)"/>
      <sheetName val="现金流量表(敏感分析用 投资+10%)"/>
      <sheetName val="现金流量表(敏感分析用 投资+5%)"/>
      <sheetName val="现金流量表(敏感分析用 投资-5%)"/>
      <sheetName val="现金流量表(敏感分析用 投资-10%)"/>
      <sheetName val="现金流量表(敏感分析用 投资-15%)"/>
      <sheetName val="现金流量表(敏感分析用 投资-20%)"/>
      <sheetName val="现金流量表(敏感分析用 成本+20%)"/>
      <sheetName val="现金流量表(敏感分析用 成本+15%)"/>
      <sheetName val="现金流量表(敏感分析用 成本+10%)"/>
      <sheetName val="现金流量表(敏感分析用 成本+5%)"/>
      <sheetName val="现金流量表(敏感分析用 成本-5%)"/>
      <sheetName val="现金流量表(敏感分析用 成本-10%)"/>
      <sheetName val="现金流量表(敏感分析用 成本-15%)"/>
      <sheetName val="现金流量表(敏感分析用 成本-20%)"/>
      <sheetName val="现金流量表(敏感分析用 收入+20%)"/>
      <sheetName val="现金流量表(敏感分析用 收入+15%)"/>
      <sheetName val="现金流量表(敏感分析用 收入+10%)"/>
      <sheetName val="现金流量表(敏感分析用 收入+5%)"/>
      <sheetName val="现金流量表(敏感分析用 收入-5%)"/>
      <sheetName val="现金流量表(敏感分析用 收入-10%)"/>
      <sheetName val="现金流量表(敏感分析用 收入-15%)"/>
      <sheetName val="现金流量表(敏感分析用 收入-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工程量"/>
      <sheetName val="统计表格"/>
      <sheetName val="项目建议书投资估算"/>
      <sheetName val="Sheet4"/>
    </sheetNames>
    <sheetDataSet>
      <sheetData sheetId="0" refreshError="1"/>
      <sheetData sheetId="1" refreshError="1">
        <row r="20">
          <cell r="I20">
            <v>2820</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view="pageBreakPreview" zoomScaleNormal="100" workbookViewId="0">
      <pane ySplit="7" topLeftCell="A8" activePane="bottomLeft" state="frozen"/>
      <selection/>
      <selection pane="bottomLeft" activeCell="F6" sqref="F6"/>
    </sheetView>
  </sheetViews>
  <sheetFormatPr defaultColWidth="9" defaultRowHeight="24.95" customHeight="1"/>
  <cols>
    <col min="1" max="1" width="6.5" style="137" customWidth="1"/>
    <col min="2" max="2" width="20.225" style="138" customWidth="1"/>
    <col min="3" max="3" width="7.55833333333333" style="139" customWidth="1"/>
    <col min="4" max="4" width="7.40833333333333" style="139" customWidth="1"/>
    <col min="5" max="5" width="8.59166666666667" style="139" customWidth="1"/>
    <col min="6" max="6" width="7.55833333333333" style="139" customWidth="1"/>
    <col min="7" max="7" width="7.91666666666667" style="140" customWidth="1"/>
    <col min="8" max="8" width="4.60833333333333" style="139" customWidth="1"/>
    <col min="9" max="9" width="6.3" style="139" customWidth="1"/>
    <col min="10" max="10" width="5.18333333333333" style="139" customWidth="1"/>
    <col min="11" max="11" width="8.06666666666667" style="138" customWidth="1"/>
    <col min="12" max="12" width="9" style="138" customWidth="1"/>
    <col min="13" max="13" width="14.125" style="138" customWidth="1"/>
    <col min="14" max="14" width="9" style="141" hidden="1" customWidth="1"/>
    <col min="15" max="15" width="14.125" style="142" hidden="1" customWidth="1"/>
    <col min="16" max="255" width="9" style="138"/>
    <col min="256" max="256" width="6.5" style="138" customWidth="1"/>
    <col min="257" max="257" width="29.125" style="138" customWidth="1"/>
    <col min="258" max="258" width="7.75" style="138" customWidth="1"/>
    <col min="259" max="259" width="8.25" style="138" customWidth="1"/>
    <col min="260" max="260" width="11.125" style="138" customWidth="1"/>
    <col min="261" max="261" width="9.875" style="138" customWidth="1"/>
    <col min="262" max="262" width="11.625" style="138" customWidth="1"/>
    <col min="263" max="263" width="6.125" style="138" customWidth="1"/>
    <col min="264" max="264" width="9" style="138" customWidth="1"/>
    <col min="265" max="265" width="9.875" style="138" customWidth="1"/>
    <col min="266" max="266" width="9.25" style="138" customWidth="1"/>
    <col min="267" max="511" width="9" style="138"/>
    <col min="512" max="512" width="6.5" style="138" customWidth="1"/>
    <col min="513" max="513" width="29.125" style="138" customWidth="1"/>
    <col min="514" max="514" width="7.75" style="138" customWidth="1"/>
    <col min="515" max="515" width="8.25" style="138" customWidth="1"/>
    <col min="516" max="516" width="11.125" style="138" customWidth="1"/>
    <col min="517" max="517" width="9.875" style="138" customWidth="1"/>
    <col min="518" max="518" width="11.625" style="138" customWidth="1"/>
    <col min="519" max="519" width="6.125" style="138" customWidth="1"/>
    <col min="520" max="520" width="9" style="138" customWidth="1"/>
    <col min="521" max="521" width="9.875" style="138" customWidth="1"/>
    <col min="522" max="522" width="9.25" style="138" customWidth="1"/>
    <col min="523" max="767" width="9" style="138"/>
    <col min="768" max="768" width="6.5" style="138" customWidth="1"/>
    <col min="769" max="769" width="29.125" style="138" customWidth="1"/>
    <col min="770" max="770" width="7.75" style="138" customWidth="1"/>
    <col min="771" max="771" width="8.25" style="138" customWidth="1"/>
    <col min="772" max="772" width="11.125" style="138" customWidth="1"/>
    <col min="773" max="773" width="9.875" style="138" customWidth="1"/>
    <col min="774" max="774" width="11.625" style="138" customWidth="1"/>
    <col min="775" max="775" width="6.125" style="138" customWidth="1"/>
    <col min="776" max="776" width="9" style="138" customWidth="1"/>
    <col min="777" max="777" width="9.875" style="138" customWidth="1"/>
    <col min="778" max="778" width="9.25" style="138" customWidth="1"/>
    <col min="779" max="1023" width="9" style="138"/>
    <col min="1024" max="1024" width="6.5" style="138" customWidth="1"/>
    <col min="1025" max="1025" width="29.125" style="138" customWidth="1"/>
    <col min="1026" max="1026" width="7.75" style="138" customWidth="1"/>
    <col min="1027" max="1027" width="8.25" style="138" customWidth="1"/>
    <col min="1028" max="1028" width="11.125" style="138" customWidth="1"/>
    <col min="1029" max="1029" width="9.875" style="138" customWidth="1"/>
    <col min="1030" max="1030" width="11.625" style="138" customWidth="1"/>
    <col min="1031" max="1031" width="6.125" style="138" customWidth="1"/>
    <col min="1032" max="1032" width="9" style="138" customWidth="1"/>
    <col min="1033" max="1033" width="9.875" style="138" customWidth="1"/>
    <col min="1034" max="1034" width="9.25" style="138" customWidth="1"/>
    <col min="1035" max="1279" width="9" style="138"/>
    <col min="1280" max="1280" width="6.5" style="138" customWidth="1"/>
    <col min="1281" max="1281" width="29.125" style="138" customWidth="1"/>
    <col min="1282" max="1282" width="7.75" style="138" customWidth="1"/>
    <col min="1283" max="1283" width="8.25" style="138" customWidth="1"/>
    <col min="1284" max="1284" width="11.125" style="138" customWidth="1"/>
    <col min="1285" max="1285" width="9.875" style="138" customWidth="1"/>
    <col min="1286" max="1286" width="11.625" style="138" customWidth="1"/>
    <col min="1287" max="1287" width="6.125" style="138" customWidth="1"/>
    <col min="1288" max="1288" width="9" style="138" customWidth="1"/>
    <col min="1289" max="1289" width="9.875" style="138" customWidth="1"/>
    <col min="1290" max="1290" width="9.25" style="138" customWidth="1"/>
    <col min="1291" max="1535" width="9" style="138"/>
    <col min="1536" max="1536" width="6.5" style="138" customWidth="1"/>
    <col min="1537" max="1537" width="29.125" style="138" customWidth="1"/>
    <col min="1538" max="1538" width="7.75" style="138" customWidth="1"/>
    <col min="1539" max="1539" width="8.25" style="138" customWidth="1"/>
    <col min="1540" max="1540" width="11.125" style="138" customWidth="1"/>
    <col min="1541" max="1541" width="9.875" style="138" customWidth="1"/>
    <col min="1542" max="1542" width="11.625" style="138" customWidth="1"/>
    <col min="1543" max="1543" width="6.125" style="138" customWidth="1"/>
    <col min="1544" max="1544" width="9" style="138" customWidth="1"/>
    <col min="1545" max="1545" width="9.875" style="138" customWidth="1"/>
    <col min="1546" max="1546" width="9.25" style="138" customWidth="1"/>
    <col min="1547" max="1791" width="9" style="138"/>
    <col min="1792" max="1792" width="6.5" style="138" customWidth="1"/>
    <col min="1793" max="1793" width="29.125" style="138" customWidth="1"/>
    <col min="1794" max="1794" width="7.75" style="138" customWidth="1"/>
    <col min="1795" max="1795" width="8.25" style="138" customWidth="1"/>
    <col min="1796" max="1796" width="11.125" style="138" customWidth="1"/>
    <col min="1797" max="1797" width="9.875" style="138" customWidth="1"/>
    <col min="1798" max="1798" width="11.625" style="138" customWidth="1"/>
    <col min="1799" max="1799" width="6.125" style="138" customWidth="1"/>
    <col min="1800" max="1800" width="9" style="138" customWidth="1"/>
    <col min="1801" max="1801" width="9.875" style="138" customWidth="1"/>
    <col min="1802" max="1802" width="9.25" style="138" customWidth="1"/>
    <col min="1803" max="2047" width="9" style="138"/>
    <col min="2048" max="2048" width="6.5" style="138" customWidth="1"/>
    <col min="2049" max="2049" width="29.125" style="138" customWidth="1"/>
    <col min="2050" max="2050" width="7.75" style="138" customWidth="1"/>
    <col min="2051" max="2051" width="8.25" style="138" customWidth="1"/>
    <col min="2052" max="2052" width="11.125" style="138" customWidth="1"/>
    <col min="2053" max="2053" width="9.875" style="138" customWidth="1"/>
    <col min="2054" max="2054" width="11.625" style="138" customWidth="1"/>
    <col min="2055" max="2055" width="6.125" style="138" customWidth="1"/>
    <col min="2056" max="2056" width="9" style="138" customWidth="1"/>
    <col min="2057" max="2057" width="9.875" style="138" customWidth="1"/>
    <col min="2058" max="2058" width="9.25" style="138" customWidth="1"/>
    <col min="2059" max="2303" width="9" style="138"/>
    <col min="2304" max="2304" width="6.5" style="138" customWidth="1"/>
    <col min="2305" max="2305" width="29.125" style="138" customWidth="1"/>
    <col min="2306" max="2306" width="7.75" style="138" customWidth="1"/>
    <col min="2307" max="2307" width="8.25" style="138" customWidth="1"/>
    <col min="2308" max="2308" width="11.125" style="138" customWidth="1"/>
    <col min="2309" max="2309" width="9.875" style="138" customWidth="1"/>
    <col min="2310" max="2310" width="11.625" style="138" customWidth="1"/>
    <col min="2311" max="2311" width="6.125" style="138" customWidth="1"/>
    <col min="2312" max="2312" width="9" style="138" customWidth="1"/>
    <col min="2313" max="2313" width="9.875" style="138" customWidth="1"/>
    <col min="2314" max="2314" width="9.25" style="138" customWidth="1"/>
    <col min="2315" max="2559" width="9" style="138"/>
    <col min="2560" max="2560" width="6.5" style="138" customWidth="1"/>
    <col min="2561" max="2561" width="29.125" style="138" customWidth="1"/>
    <col min="2562" max="2562" width="7.75" style="138" customWidth="1"/>
    <col min="2563" max="2563" width="8.25" style="138" customWidth="1"/>
    <col min="2564" max="2564" width="11.125" style="138" customWidth="1"/>
    <col min="2565" max="2565" width="9.875" style="138" customWidth="1"/>
    <col min="2566" max="2566" width="11.625" style="138" customWidth="1"/>
    <col min="2567" max="2567" width="6.125" style="138" customWidth="1"/>
    <col min="2568" max="2568" width="9" style="138" customWidth="1"/>
    <col min="2569" max="2569" width="9.875" style="138" customWidth="1"/>
    <col min="2570" max="2570" width="9.25" style="138" customWidth="1"/>
    <col min="2571" max="2815" width="9" style="138"/>
    <col min="2816" max="2816" width="6.5" style="138" customWidth="1"/>
    <col min="2817" max="2817" width="29.125" style="138" customWidth="1"/>
    <col min="2818" max="2818" width="7.75" style="138" customWidth="1"/>
    <col min="2819" max="2819" width="8.25" style="138" customWidth="1"/>
    <col min="2820" max="2820" width="11.125" style="138" customWidth="1"/>
    <col min="2821" max="2821" width="9.875" style="138" customWidth="1"/>
    <col min="2822" max="2822" width="11.625" style="138" customWidth="1"/>
    <col min="2823" max="2823" width="6.125" style="138" customWidth="1"/>
    <col min="2824" max="2824" width="9" style="138" customWidth="1"/>
    <col min="2825" max="2825" width="9.875" style="138" customWidth="1"/>
    <col min="2826" max="2826" width="9.25" style="138" customWidth="1"/>
    <col min="2827" max="3071" width="9" style="138"/>
    <col min="3072" max="3072" width="6.5" style="138" customWidth="1"/>
    <col min="3073" max="3073" width="29.125" style="138" customWidth="1"/>
    <col min="3074" max="3074" width="7.75" style="138" customWidth="1"/>
    <col min="3075" max="3075" width="8.25" style="138" customWidth="1"/>
    <col min="3076" max="3076" width="11.125" style="138" customWidth="1"/>
    <col min="3077" max="3077" width="9.875" style="138" customWidth="1"/>
    <col min="3078" max="3078" width="11.625" style="138" customWidth="1"/>
    <col min="3079" max="3079" width="6.125" style="138" customWidth="1"/>
    <col min="3080" max="3080" width="9" style="138" customWidth="1"/>
    <col min="3081" max="3081" width="9.875" style="138" customWidth="1"/>
    <col min="3082" max="3082" width="9.25" style="138" customWidth="1"/>
    <col min="3083" max="3327" width="9" style="138"/>
    <col min="3328" max="3328" width="6.5" style="138" customWidth="1"/>
    <col min="3329" max="3329" width="29.125" style="138" customWidth="1"/>
    <col min="3330" max="3330" width="7.75" style="138" customWidth="1"/>
    <col min="3331" max="3331" width="8.25" style="138" customWidth="1"/>
    <col min="3332" max="3332" width="11.125" style="138" customWidth="1"/>
    <col min="3333" max="3333" width="9.875" style="138" customWidth="1"/>
    <col min="3334" max="3334" width="11.625" style="138" customWidth="1"/>
    <col min="3335" max="3335" width="6.125" style="138" customWidth="1"/>
    <col min="3336" max="3336" width="9" style="138" customWidth="1"/>
    <col min="3337" max="3337" width="9.875" style="138" customWidth="1"/>
    <col min="3338" max="3338" width="9.25" style="138" customWidth="1"/>
    <col min="3339" max="3583" width="9" style="138"/>
    <col min="3584" max="3584" width="6.5" style="138" customWidth="1"/>
    <col min="3585" max="3585" width="29.125" style="138" customWidth="1"/>
    <col min="3586" max="3586" width="7.75" style="138" customWidth="1"/>
    <col min="3587" max="3587" width="8.25" style="138" customWidth="1"/>
    <col min="3588" max="3588" width="11.125" style="138" customWidth="1"/>
    <col min="3589" max="3589" width="9.875" style="138" customWidth="1"/>
    <col min="3590" max="3590" width="11.625" style="138" customWidth="1"/>
    <col min="3591" max="3591" width="6.125" style="138" customWidth="1"/>
    <col min="3592" max="3592" width="9" style="138" customWidth="1"/>
    <col min="3593" max="3593" width="9.875" style="138" customWidth="1"/>
    <col min="3594" max="3594" width="9.25" style="138" customWidth="1"/>
    <col min="3595" max="3839" width="9" style="138"/>
    <col min="3840" max="3840" width="6.5" style="138" customWidth="1"/>
    <col min="3841" max="3841" width="29.125" style="138" customWidth="1"/>
    <col min="3842" max="3842" width="7.75" style="138" customWidth="1"/>
    <col min="3843" max="3843" width="8.25" style="138" customWidth="1"/>
    <col min="3844" max="3844" width="11.125" style="138" customWidth="1"/>
    <col min="3845" max="3845" width="9.875" style="138" customWidth="1"/>
    <col min="3846" max="3846" width="11.625" style="138" customWidth="1"/>
    <col min="3847" max="3847" width="6.125" style="138" customWidth="1"/>
    <col min="3848" max="3848" width="9" style="138" customWidth="1"/>
    <col min="3849" max="3849" width="9.875" style="138" customWidth="1"/>
    <col min="3850" max="3850" width="9.25" style="138" customWidth="1"/>
    <col min="3851" max="4095" width="9" style="138"/>
    <col min="4096" max="4096" width="6.5" style="138" customWidth="1"/>
    <col min="4097" max="4097" width="29.125" style="138" customWidth="1"/>
    <col min="4098" max="4098" width="7.75" style="138" customWidth="1"/>
    <col min="4099" max="4099" width="8.25" style="138" customWidth="1"/>
    <col min="4100" max="4100" width="11.125" style="138" customWidth="1"/>
    <col min="4101" max="4101" width="9.875" style="138" customWidth="1"/>
    <col min="4102" max="4102" width="11.625" style="138" customWidth="1"/>
    <col min="4103" max="4103" width="6.125" style="138" customWidth="1"/>
    <col min="4104" max="4104" width="9" style="138" customWidth="1"/>
    <col min="4105" max="4105" width="9.875" style="138" customWidth="1"/>
    <col min="4106" max="4106" width="9.25" style="138" customWidth="1"/>
    <col min="4107" max="4351" width="9" style="138"/>
    <col min="4352" max="4352" width="6.5" style="138" customWidth="1"/>
    <col min="4353" max="4353" width="29.125" style="138" customWidth="1"/>
    <col min="4354" max="4354" width="7.75" style="138" customWidth="1"/>
    <col min="4355" max="4355" width="8.25" style="138" customWidth="1"/>
    <col min="4356" max="4356" width="11.125" style="138" customWidth="1"/>
    <col min="4357" max="4357" width="9.875" style="138" customWidth="1"/>
    <col min="4358" max="4358" width="11.625" style="138" customWidth="1"/>
    <col min="4359" max="4359" width="6.125" style="138" customWidth="1"/>
    <col min="4360" max="4360" width="9" style="138" customWidth="1"/>
    <col min="4361" max="4361" width="9.875" style="138" customWidth="1"/>
    <col min="4362" max="4362" width="9.25" style="138" customWidth="1"/>
    <col min="4363" max="4607" width="9" style="138"/>
    <col min="4608" max="4608" width="6.5" style="138" customWidth="1"/>
    <col min="4609" max="4609" width="29.125" style="138" customWidth="1"/>
    <col min="4610" max="4610" width="7.75" style="138" customWidth="1"/>
    <col min="4611" max="4611" width="8.25" style="138" customWidth="1"/>
    <col min="4612" max="4612" width="11.125" style="138" customWidth="1"/>
    <col min="4613" max="4613" width="9.875" style="138" customWidth="1"/>
    <col min="4614" max="4614" width="11.625" style="138" customWidth="1"/>
    <col min="4615" max="4615" width="6.125" style="138" customWidth="1"/>
    <col min="4616" max="4616" width="9" style="138" customWidth="1"/>
    <col min="4617" max="4617" width="9.875" style="138" customWidth="1"/>
    <col min="4618" max="4618" width="9.25" style="138" customWidth="1"/>
    <col min="4619" max="4863" width="9" style="138"/>
    <col min="4864" max="4864" width="6.5" style="138" customWidth="1"/>
    <col min="4865" max="4865" width="29.125" style="138" customWidth="1"/>
    <col min="4866" max="4866" width="7.75" style="138" customWidth="1"/>
    <col min="4867" max="4867" width="8.25" style="138" customWidth="1"/>
    <col min="4868" max="4868" width="11.125" style="138" customWidth="1"/>
    <col min="4869" max="4869" width="9.875" style="138" customWidth="1"/>
    <col min="4870" max="4870" width="11.625" style="138" customWidth="1"/>
    <col min="4871" max="4871" width="6.125" style="138" customWidth="1"/>
    <col min="4872" max="4872" width="9" style="138" customWidth="1"/>
    <col min="4873" max="4873" width="9.875" style="138" customWidth="1"/>
    <col min="4874" max="4874" width="9.25" style="138" customWidth="1"/>
    <col min="4875" max="5119" width="9" style="138"/>
    <col min="5120" max="5120" width="6.5" style="138" customWidth="1"/>
    <col min="5121" max="5121" width="29.125" style="138" customWidth="1"/>
    <col min="5122" max="5122" width="7.75" style="138" customWidth="1"/>
    <col min="5123" max="5123" width="8.25" style="138" customWidth="1"/>
    <col min="5124" max="5124" width="11.125" style="138" customWidth="1"/>
    <col min="5125" max="5125" width="9.875" style="138" customWidth="1"/>
    <col min="5126" max="5126" width="11.625" style="138" customWidth="1"/>
    <col min="5127" max="5127" width="6.125" style="138" customWidth="1"/>
    <col min="5128" max="5128" width="9" style="138" customWidth="1"/>
    <col min="5129" max="5129" width="9.875" style="138" customWidth="1"/>
    <col min="5130" max="5130" width="9.25" style="138" customWidth="1"/>
    <col min="5131" max="5375" width="9" style="138"/>
    <col min="5376" max="5376" width="6.5" style="138" customWidth="1"/>
    <col min="5377" max="5377" width="29.125" style="138" customWidth="1"/>
    <col min="5378" max="5378" width="7.75" style="138" customWidth="1"/>
    <col min="5379" max="5379" width="8.25" style="138" customWidth="1"/>
    <col min="5380" max="5380" width="11.125" style="138" customWidth="1"/>
    <col min="5381" max="5381" width="9.875" style="138" customWidth="1"/>
    <col min="5382" max="5382" width="11.625" style="138" customWidth="1"/>
    <col min="5383" max="5383" width="6.125" style="138" customWidth="1"/>
    <col min="5384" max="5384" width="9" style="138" customWidth="1"/>
    <col min="5385" max="5385" width="9.875" style="138" customWidth="1"/>
    <col min="5386" max="5386" width="9.25" style="138" customWidth="1"/>
    <col min="5387" max="5631" width="9" style="138"/>
    <col min="5632" max="5632" width="6.5" style="138" customWidth="1"/>
    <col min="5633" max="5633" width="29.125" style="138" customWidth="1"/>
    <col min="5634" max="5634" width="7.75" style="138" customWidth="1"/>
    <col min="5635" max="5635" width="8.25" style="138" customWidth="1"/>
    <col min="5636" max="5636" width="11.125" style="138" customWidth="1"/>
    <col min="5637" max="5637" width="9.875" style="138" customWidth="1"/>
    <col min="5638" max="5638" width="11.625" style="138" customWidth="1"/>
    <col min="5639" max="5639" width="6.125" style="138" customWidth="1"/>
    <col min="5640" max="5640" width="9" style="138" customWidth="1"/>
    <col min="5641" max="5641" width="9.875" style="138" customWidth="1"/>
    <col min="5642" max="5642" width="9.25" style="138" customWidth="1"/>
    <col min="5643" max="5887" width="9" style="138"/>
    <col min="5888" max="5888" width="6.5" style="138" customWidth="1"/>
    <col min="5889" max="5889" width="29.125" style="138" customWidth="1"/>
    <col min="5890" max="5890" width="7.75" style="138" customWidth="1"/>
    <col min="5891" max="5891" width="8.25" style="138" customWidth="1"/>
    <col min="5892" max="5892" width="11.125" style="138" customWidth="1"/>
    <col min="5893" max="5893" width="9.875" style="138" customWidth="1"/>
    <col min="5894" max="5894" width="11.625" style="138" customWidth="1"/>
    <col min="5895" max="5895" width="6.125" style="138" customWidth="1"/>
    <col min="5896" max="5896" width="9" style="138" customWidth="1"/>
    <col min="5897" max="5897" width="9.875" style="138" customWidth="1"/>
    <col min="5898" max="5898" width="9.25" style="138" customWidth="1"/>
    <col min="5899" max="6143" width="9" style="138"/>
    <col min="6144" max="6144" width="6.5" style="138" customWidth="1"/>
    <col min="6145" max="6145" width="29.125" style="138" customWidth="1"/>
    <col min="6146" max="6146" width="7.75" style="138" customWidth="1"/>
    <col min="6147" max="6147" width="8.25" style="138" customWidth="1"/>
    <col min="6148" max="6148" width="11.125" style="138" customWidth="1"/>
    <col min="6149" max="6149" width="9.875" style="138" customWidth="1"/>
    <col min="6150" max="6150" width="11.625" style="138" customWidth="1"/>
    <col min="6151" max="6151" width="6.125" style="138" customWidth="1"/>
    <col min="6152" max="6152" width="9" style="138" customWidth="1"/>
    <col min="6153" max="6153" width="9.875" style="138" customWidth="1"/>
    <col min="6154" max="6154" width="9.25" style="138" customWidth="1"/>
    <col min="6155" max="6399" width="9" style="138"/>
    <col min="6400" max="6400" width="6.5" style="138" customWidth="1"/>
    <col min="6401" max="6401" width="29.125" style="138" customWidth="1"/>
    <col min="6402" max="6402" width="7.75" style="138" customWidth="1"/>
    <col min="6403" max="6403" width="8.25" style="138" customWidth="1"/>
    <col min="6404" max="6404" width="11.125" style="138" customWidth="1"/>
    <col min="6405" max="6405" width="9.875" style="138" customWidth="1"/>
    <col min="6406" max="6406" width="11.625" style="138" customWidth="1"/>
    <col min="6407" max="6407" width="6.125" style="138" customWidth="1"/>
    <col min="6408" max="6408" width="9" style="138" customWidth="1"/>
    <col min="6409" max="6409" width="9.875" style="138" customWidth="1"/>
    <col min="6410" max="6410" width="9.25" style="138" customWidth="1"/>
    <col min="6411" max="6655" width="9" style="138"/>
    <col min="6656" max="6656" width="6.5" style="138" customWidth="1"/>
    <col min="6657" max="6657" width="29.125" style="138" customWidth="1"/>
    <col min="6658" max="6658" width="7.75" style="138" customWidth="1"/>
    <col min="6659" max="6659" width="8.25" style="138" customWidth="1"/>
    <col min="6660" max="6660" width="11.125" style="138" customWidth="1"/>
    <col min="6661" max="6661" width="9.875" style="138" customWidth="1"/>
    <col min="6662" max="6662" width="11.625" style="138" customWidth="1"/>
    <col min="6663" max="6663" width="6.125" style="138" customWidth="1"/>
    <col min="6664" max="6664" width="9" style="138" customWidth="1"/>
    <col min="6665" max="6665" width="9.875" style="138" customWidth="1"/>
    <col min="6666" max="6666" width="9.25" style="138" customWidth="1"/>
    <col min="6667" max="6911" width="9" style="138"/>
    <col min="6912" max="6912" width="6.5" style="138" customWidth="1"/>
    <col min="6913" max="6913" width="29.125" style="138" customWidth="1"/>
    <col min="6914" max="6914" width="7.75" style="138" customWidth="1"/>
    <col min="6915" max="6915" width="8.25" style="138" customWidth="1"/>
    <col min="6916" max="6916" width="11.125" style="138" customWidth="1"/>
    <col min="6917" max="6917" width="9.875" style="138" customWidth="1"/>
    <col min="6918" max="6918" width="11.625" style="138" customWidth="1"/>
    <col min="6919" max="6919" width="6.125" style="138" customWidth="1"/>
    <col min="6920" max="6920" width="9" style="138" customWidth="1"/>
    <col min="6921" max="6921" width="9.875" style="138" customWidth="1"/>
    <col min="6922" max="6922" width="9.25" style="138" customWidth="1"/>
    <col min="6923" max="7167" width="9" style="138"/>
    <col min="7168" max="7168" width="6.5" style="138" customWidth="1"/>
    <col min="7169" max="7169" width="29.125" style="138" customWidth="1"/>
    <col min="7170" max="7170" width="7.75" style="138" customWidth="1"/>
    <col min="7171" max="7171" width="8.25" style="138" customWidth="1"/>
    <col min="7172" max="7172" width="11.125" style="138" customWidth="1"/>
    <col min="7173" max="7173" width="9.875" style="138" customWidth="1"/>
    <col min="7174" max="7174" width="11.625" style="138" customWidth="1"/>
    <col min="7175" max="7175" width="6.125" style="138" customWidth="1"/>
    <col min="7176" max="7176" width="9" style="138" customWidth="1"/>
    <col min="7177" max="7177" width="9.875" style="138" customWidth="1"/>
    <col min="7178" max="7178" width="9.25" style="138" customWidth="1"/>
    <col min="7179" max="7423" width="9" style="138"/>
    <col min="7424" max="7424" width="6.5" style="138" customWidth="1"/>
    <col min="7425" max="7425" width="29.125" style="138" customWidth="1"/>
    <col min="7426" max="7426" width="7.75" style="138" customWidth="1"/>
    <col min="7427" max="7427" width="8.25" style="138" customWidth="1"/>
    <col min="7428" max="7428" width="11.125" style="138" customWidth="1"/>
    <col min="7429" max="7429" width="9.875" style="138" customWidth="1"/>
    <col min="7430" max="7430" width="11.625" style="138" customWidth="1"/>
    <col min="7431" max="7431" width="6.125" style="138" customWidth="1"/>
    <col min="7432" max="7432" width="9" style="138" customWidth="1"/>
    <col min="7433" max="7433" width="9.875" style="138" customWidth="1"/>
    <col min="7434" max="7434" width="9.25" style="138" customWidth="1"/>
    <col min="7435" max="7679" width="9" style="138"/>
    <col min="7680" max="7680" width="6.5" style="138" customWidth="1"/>
    <col min="7681" max="7681" width="29.125" style="138" customWidth="1"/>
    <col min="7682" max="7682" width="7.75" style="138" customWidth="1"/>
    <col min="7683" max="7683" width="8.25" style="138" customWidth="1"/>
    <col min="7684" max="7684" width="11.125" style="138" customWidth="1"/>
    <col min="7685" max="7685" width="9.875" style="138" customWidth="1"/>
    <col min="7686" max="7686" width="11.625" style="138" customWidth="1"/>
    <col min="7687" max="7687" width="6.125" style="138" customWidth="1"/>
    <col min="7688" max="7688" width="9" style="138" customWidth="1"/>
    <col min="7689" max="7689" width="9.875" style="138" customWidth="1"/>
    <col min="7690" max="7690" width="9.25" style="138" customWidth="1"/>
    <col min="7691" max="7935" width="9" style="138"/>
    <col min="7936" max="7936" width="6.5" style="138" customWidth="1"/>
    <col min="7937" max="7937" width="29.125" style="138" customWidth="1"/>
    <col min="7938" max="7938" width="7.75" style="138" customWidth="1"/>
    <col min="7939" max="7939" width="8.25" style="138" customWidth="1"/>
    <col min="7940" max="7940" width="11.125" style="138" customWidth="1"/>
    <col min="7941" max="7941" width="9.875" style="138" customWidth="1"/>
    <col min="7942" max="7942" width="11.625" style="138" customWidth="1"/>
    <col min="7943" max="7943" width="6.125" style="138" customWidth="1"/>
    <col min="7944" max="7944" width="9" style="138" customWidth="1"/>
    <col min="7945" max="7945" width="9.875" style="138" customWidth="1"/>
    <col min="7946" max="7946" width="9.25" style="138" customWidth="1"/>
    <col min="7947" max="8191" width="9" style="138"/>
    <col min="8192" max="8192" width="6.5" style="138" customWidth="1"/>
    <col min="8193" max="8193" width="29.125" style="138" customWidth="1"/>
    <col min="8194" max="8194" width="7.75" style="138" customWidth="1"/>
    <col min="8195" max="8195" width="8.25" style="138" customWidth="1"/>
    <col min="8196" max="8196" width="11.125" style="138" customWidth="1"/>
    <col min="8197" max="8197" width="9.875" style="138" customWidth="1"/>
    <col min="8198" max="8198" width="11.625" style="138" customWidth="1"/>
    <col min="8199" max="8199" width="6.125" style="138" customWidth="1"/>
    <col min="8200" max="8200" width="9" style="138" customWidth="1"/>
    <col min="8201" max="8201" width="9.875" style="138" customWidth="1"/>
    <col min="8202" max="8202" width="9.25" style="138" customWidth="1"/>
    <col min="8203" max="8447" width="9" style="138"/>
    <col min="8448" max="8448" width="6.5" style="138" customWidth="1"/>
    <col min="8449" max="8449" width="29.125" style="138" customWidth="1"/>
    <col min="8450" max="8450" width="7.75" style="138" customWidth="1"/>
    <col min="8451" max="8451" width="8.25" style="138" customWidth="1"/>
    <col min="8452" max="8452" width="11.125" style="138" customWidth="1"/>
    <col min="8453" max="8453" width="9.875" style="138" customWidth="1"/>
    <col min="8454" max="8454" width="11.625" style="138" customWidth="1"/>
    <col min="8455" max="8455" width="6.125" style="138" customWidth="1"/>
    <col min="8456" max="8456" width="9" style="138" customWidth="1"/>
    <col min="8457" max="8457" width="9.875" style="138" customWidth="1"/>
    <col min="8458" max="8458" width="9.25" style="138" customWidth="1"/>
    <col min="8459" max="8703" width="9" style="138"/>
    <col min="8704" max="8704" width="6.5" style="138" customWidth="1"/>
    <col min="8705" max="8705" width="29.125" style="138" customWidth="1"/>
    <col min="8706" max="8706" width="7.75" style="138" customWidth="1"/>
    <col min="8707" max="8707" width="8.25" style="138" customWidth="1"/>
    <col min="8708" max="8708" width="11.125" style="138" customWidth="1"/>
    <col min="8709" max="8709" width="9.875" style="138" customWidth="1"/>
    <col min="8710" max="8710" width="11.625" style="138" customWidth="1"/>
    <col min="8711" max="8711" width="6.125" style="138" customWidth="1"/>
    <col min="8712" max="8712" width="9" style="138" customWidth="1"/>
    <col min="8713" max="8713" width="9.875" style="138" customWidth="1"/>
    <col min="8714" max="8714" width="9.25" style="138" customWidth="1"/>
    <col min="8715" max="8959" width="9" style="138"/>
    <col min="8960" max="8960" width="6.5" style="138" customWidth="1"/>
    <col min="8961" max="8961" width="29.125" style="138" customWidth="1"/>
    <col min="8962" max="8962" width="7.75" style="138" customWidth="1"/>
    <col min="8963" max="8963" width="8.25" style="138" customWidth="1"/>
    <col min="8964" max="8964" width="11.125" style="138" customWidth="1"/>
    <col min="8965" max="8965" width="9.875" style="138" customWidth="1"/>
    <col min="8966" max="8966" width="11.625" style="138" customWidth="1"/>
    <col min="8967" max="8967" width="6.125" style="138" customWidth="1"/>
    <col min="8968" max="8968" width="9" style="138" customWidth="1"/>
    <col min="8969" max="8969" width="9.875" style="138" customWidth="1"/>
    <col min="8970" max="8970" width="9.25" style="138" customWidth="1"/>
    <col min="8971" max="9215" width="9" style="138"/>
    <col min="9216" max="9216" width="6.5" style="138" customWidth="1"/>
    <col min="9217" max="9217" width="29.125" style="138" customWidth="1"/>
    <col min="9218" max="9218" width="7.75" style="138" customWidth="1"/>
    <col min="9219" max="9219" width="8.25" style="138" customWidth="1"/>
    <col min="9220" max="9220" width="11.125" style="138" customWidth="1"/>
    <col min="9221" max="9221" width="9.875" style="138" customWidth="1"/>
    <col min="9222" max="9222" width="11.625" style="138" customWidth="1"/>
    <col min="9223" max="9223" width="6.125" style="138" customWidth="1"/>
    <col min="9224" max="9224" width="9" style="138" customWidth="1"/>
    <col min="9225" max="9225" width="9.875" style="138" customWidth="1"/>
    <col min="9226" max="9226" width="9.25" style="138" customWidth="1"/>
    <col min="9227" max="9471" width="9" style="138"/>
    <col min="9472" max="9472" width="6.5" style="138" customWidth="1"/>
    <col min="9473" max="9473" width="29.125" style="138" customWidth="1"/>
    <col min="9474" max="9474" width="7.75" style="138" customWidth="1"/>
    <col min="9475" max="9475" width="8.25" style="138" customWidth="1"/>
    <col min="9476" max="9476" width="11.125" style="138" customWidth="1"/>
    <col min="9477" max="9477" width="9.875" style="138" customWidth="1"/>
    <col min="9478" max="9478" width="11.625" style="138" customWidth="1"/>
    <col min="9479" max="9479" width="6.125" style="138" customWidth="1"/>
    <col min="9480" max="9480" width="9" style="138" customWidth="1"/>
    <col min="9481" max="9481" width="9.875" style="138" customWidth="1"/>
    <col min="9482" max="9482" width="9.25" style="138" customWidth="1"/>
    <col min="9483" max="9727" width="9" style="138"/>
    <col min="9728" max="9728" width="6.5" style="138" customWidth="1"/>
    <col min="9729" max="9729" width="29.125" style="138" customWidth="1"/>
    <col min="9730" max="9730" width="7.75" style="138" customWidth="1"/>
    <col min="9731" max="9731" width="8.25" style="138" customWidth="1"/>
    <col min="9732" max="9732" width="11.125" style="138" customWidth="1"/>
    <col min="9733" max="9733" width="9.875" style="138" customWidth="1"/>
    <col min="9734" max="9734" width="11.625" style="138" customWidth="1"/>
    <col min="9735" max="9735" width="6.125" style="138" customWidth="1"/>
    <col min="9736" max="9736" width="9" style="138" customWidth="1"/>
    <col min="9737" max="9737" width="9.875" style="138" customWidth="1"/>
    <col min="9738" max="9738" width="9.25" style="138" customWidth="1"/>
    <col min="9739" max="9983" width="9" style="138"/>
    <col min="9984" max="9984" width="6.5" style="138" customWidth="1"/>
    <col min="9985" max="9985" width="29.125" style="138" customWidth="1"/>
    <col min="9986" max="9986" width="7.75" style="138" customWidth="1"/>
    <col min="9987" max="9987" width="8.25" style="138" customWidth="1"/>
    <col min="9988" max="9988" width="11.125" style="138" customWidth="1"/>
    <col min="9989" max="9989" width="9.875" style="138" customWidth="1"/>
    <col min="9990" max="9990" width="11.625" style="138" customWidth="1"/>
    <col min="9991" max="9991" width="6.125" style="138" customWidth="1"/>
    <col min="9992" max="9992" width="9" style="138" customWidth="1"/>
    <col min="9993" max="9993" width="9.875" style="138" customWidth="1"/>
    <col min="9994" max="9994" width="9.25" style="138" customWidth="1"/>
    <col min="9995" max="10239" width="9" style="138"/>
    <col min="10240" max="10240" width="6.5" style="138" customWidth="1"/>
    <col min="10241" max="10241" width="29.125" style="138" customWidth="1"/>
    <col min="10242" max="10242" width="7.75" style="138" customWidth="1"/>
    <col min="10243" max="10243" width="8.25" style="138" customWidth="1"/>
    <col min="10244" max="10244" width="11.125" style="138" customWidth="1"/>
    <col min="10245" max="10245" width="9.875" style="138" customWidth="1"/>
    <col min="10246" max="10246" width="11.625" style="138" customWidth="1"/>
    <col min="10247" max="10247" width="6.125" style="138" customWidth="1"/>
    <col min="10248" max="10248" width="9" style="138" customWidth="1"/>
    <col min="10249" max="10249" width="9.875" style="138" customWidth="1"/>
    <col min="10250" max="10250" width="9.25" style="138" customWidth="1"/>
    <col min="10251" max="10495" width="9" style="138"/>
    <col min="10496" max="10496" width="6.5" style="138" customWidth="1"/>
    <col min="10497" max="10497" width="29.125" style="138" customWidth="1"/>
    <col min="10498" max="10498" width="7.75" style="138" customWidth="1"/>
    <col min="10499" max="10499" width="8.25" style="138" customWidth="1"/>
    <col min="10500" max="10500" width="11.125" style="138" customWidth="1"/>
    <col min="10501" max="10501" width="9.875" style="138" customWidth="1"/>
    <col min="10502" max="10502" width="11.625" style="138" customWidth="1"/>
    <col min="10503" max="10503" width="6.125" style="138" customWidth="1"/>
    <col min="10504" max="10504" width="9" style="138" customWidth="1"/>
    <col min="10505" max="10505" width="9.875" style="138" customWidth="1"/>
    <col min="10506" max="10506" width="9.25" style="138" customWidth="1"/>
    <col min="10507" max="10751" width="9" style="138"/>
    <col min="10752" max="10752" width="6.5" style="138" customWidth="1"/>
    <col min="10753" max="10753" width="29.125" style="138" customWidth="1"/>
    <col min="10754" max="10754" width="7.75" style="138" customWidth="1"/>
    <col min="10755" max="10755" width="8.25" style="138" customWidth="1"/>
    <col min="10756" max="10756" width="11.125" style="138" customWidth="1"/>
    <col min="10757" max="10757" width="9.875" style="138" customWidth="1"/>
    <col min="10758" max="10758" width="11.625" style="138" customWidth="1"/>
    <col min="10759" max="10759" width="6.125" style="138" customWidth="1"/>
    <col min="10760" max="10760" width="9" style="138" customWidth="1"/>
    <col min="10761" max="10761" width="9.875" style="138" customWidth="1"/>
    <col min="10762" max="10762" width="9.25" style="138" customWidth="1"/>
    <col min="10763" max="11007" width="9" style="138"/>
    <col min="11008" max="11008" width="6.5" style="138" customWidth="1"/>
    <col min="11009" max="11009" width="29.125" style="138" customWidth="1"/>
    <col min="11010" max="11010" width="7.75" style="138" customWidth="1"/>
    <col min="11011" max="11011" width="8.25" style="138" customWidth="1"/>
    <col min="11012" max="11012" width="11.125" style="138" customWidth="1"/>
    <col min="11013" max="11013" width="9.875" style="138" customWidth="1"/>
    <col min="11014" max="11014" width="11.625" style="138" customWidth="1"/>
    <col min="11015" max="11015" width="6.125" style="138" customWidth="1"/>
    <col min="11016" max="11016" width="9" style="138" customWidth="1"/>
    <col min="11017" max="11017" width="9.875" style="138" customWidth="1"/>
    <col min="11018" max="11018" width="9.25" style="138" customWidth="1"/>
    <col min="11019" max="11263" width="9" style="138"/>
    <col min="11264" max="11264" width="6.5" style="138" customWidth="1"/>
    <col min="11265" max="11265" width="29.125" style="138" customWidth="1"/>
    <col min="11266" max="11266" width="7.75" style="138" customWidth="1"/>
    <col min="11267" max="11267" width="8.25" style="138" customWidth="1"/>
    <col min="11268" max="11268" width="11.125" style="138" customWidth="1"/>
    <col min="11269" max="11269" width="9.875" style="138" customWidth="1"/>
    <col min="11270" max="11270" width="11.625" style="138" customWidth="1"/>
    <col min="11271" max="11271" width="6.125" style="138" customWidth="1"/>
    <col min="11272" max="11272" width="9" style="138" customWidth="1"/>
    <col min="11273" max="11273" width="9.875" style="138" customWidth="1"/>
    <col min="11274" max="11274" width="9.25" style="138" customWidth="1"/>
    <col min="11275" max="11519" width="9" style="138"/>
    <col min="11520" max="11520" width="6.5" style="138" customWidth="1"/>
    <col min="11521" max="11521" width="29.125" style="138" customWidth="1"/>
    <col min="11522" max="11522" width="7.75" style="138" customWidth="1"/>
    <col min="11523" max="11523" width="8.25" style="138" customWidth="1"/>
    <col min="11524" max="11524" width="11.125" style="138" customWidth="1"/>
    <col min="11525" max="11525" width="9.875" style="138" customWidth="1"/>
    <col min="11526" max="11526" width="11.625" style="138" customWidth="1"/>
    <col min="11527" max="11527" width="6.125" style="138" customWidth="1"/>
    <col min="11528" max="11528" width="9" style="138" customWidth="1"/>
    <col min="11529" max="11529" width="9.875" style="138" customWidth="1"/>
    <col min="11530" max="11530" width="9.25" style="138" customWidth="1"/>
    <col min="11531" max="11775" width="9" style="138"/>
    <col min="11776" max="11776" width="6.5" style="138" customWidth="1"/>
    <col min="11777" max="11777" width="29.125" style="138" customWidth="1"/>
    <col min="11778" max="11778" width="7.75" style="138" customWidth="1"/>
    <col min="11779" max="11779" width="8.25" style="138" customWidth="1"/>
    <col min="11780" max="11780" width="11.125" style="138" customWidth="1"/>
    <col min="11781" max="11781" width="9.875" style="138" customWidth="1"/>
    <col min="11782" max="11782" width="11.625" style="138" customWidth="1"/>
    <col min="11783" max="11783" width="6.125" style="138" customWidth="1"/>
    <col min="11784" max="11784" width="9" style="138" customWidth="1"/>
    <col min="11785" max="11785" width="9.875" style="138" customWidth="1"/>
    <col min="11786" max="11786" width="9.25" style="138" customWidth="1"/>
    <col min="11787" max="12031" width="9" style="138"/>
    <col min="12032" max="12032" width="6.5" style="138" customWidth="1"/>
    <col min="12033" max="12033" width="29.125" style="138" customWidth="1"/>
    <col min="12034" max="12034" width="7.75" style="138" customWidth="1"/>
    <col min="12035" max="12035" width="8.25" style="138" customWidth="1"/>
    <col min="12036" max="12036" width="11.125" style="138" customWidth="1"/>
    <col min="12037" max="12037" width="9.875" style="138" customWidth="1"/>
    <col min="12038" max="12038" width="11.625" style="138" customWidth="1"/>
    <col min="12039" max="12039" width="6.125" style="138" customWidth="1"/>
    <col min="12040" max="12040" width="9" style="138" customWidth="1"/>
    <col min="12041" max="12041" width="9.875" style="138" customWidth="1"/>
    <col min="12042" max="12042" width="9.25" style="138" customWidth="1"/>
    <col min="12043" max="12287" width="9" style="138"/>
    <col min="12288" max="12288" width="6.5" style="138" customWidth="1"/>
    <col min="12289" max="12289" width="29.125" style="138" customWidth="1"/>
    <col min="12290" max="12290" width="7.75" style="138" customWidth="1"/>
    <col min="12291" max="12291" width="8.25" style="138" customWidth="1"/>
    <col min="12292" max="12292" width="11.125" style="138" customWidth="1"/>
    <col min="12293" max="12293" width="9.875" style="138" customWidth="1"/>
    <col min="12294" max="12294" width="11.625" style="138" customWidth="1"/>
    <col min="12295" max="12295" width="6.125" style="138" customWidth="1"/>
    <col min="12296" max="12296" width="9" style="138" customWidth="1"/>
    <col min="12297" max="12297" width="9.875" style="138" customWidth="1"/>
    <col min="12298" max="12298" width="9.25" style="138" customWidth="1"/>
    <col min="12299" max="12543" width="9" style="138"/>
    <col min="12544" max="12544" width="6.5" style="138" customWidth="1"/>
    <col min="12545" max="12545" width="29.125" style="138" customWidth="1"/>
    <col min="12546" max="12546" width="7.75" style="138" customWidth="1"/>
    <col min="12547" max="12547" width="8.25" style="138" customWidth="1"/>
    <col min="12548" max="12548" width="11.125" style="138" customWidth="1"/>
    <col min="12549" max="12549" width="9.875" style="138" customWidth="1"/>
    <col min="12550" max="12550" width="11.625" style="138" customWidth="1"/>
    <col min="12551" max="12551" width="6.125" style="138" customWidth="1"/>
    <col min="12552" max="12552" width="9" style="138" customWidth="1"/>
    <col min="12553" max="12553" width="9.875" style="138" customWidth="1"/>
    <col min="12554" max="12554" width="9.25" style="138" customWidth="1"/>
    <col min="12555" max="12799" width="9" style="138"/>
    <col min="12800" max="12800" width="6.5" style="138" customWidth="1"/>
    <col min="12801" max="12801" width="29.125" style="138" customWidth="1"/>
    <col min="12802" max="12802" width="7.75" style="138" customWidth="1"/>
    <col min="12803" max="12803" width="8.25" style="138" customWidth="1"/>
    <col min="12804" max="12804" width="11.125" style="138" customWidth="1"/>
    <col min="12805" max="12805" width="9.875" style="138" customWidth="1"/>
    <col min="12806" max="12806" width="11.625" style="138" customWidth="1"/>
    <col min="12807" max="12807" width="6.125" style="138" customWidth="1"/>
    <col min="12808" max="12808" width="9" style="138" customWidth="1"/>
    <col min="12809" max="12809" width="9.875" style="138" customWidth="1"/>
    <col min="12810" max="12810" width="9.25" style="138" customWidth="1"/>
    <col min="12811" max="13055" width="9" style="138"/>
    <col min="13056" max="13056" width="6.5" style="138" customWidth="1"/>
    <col min="13057" max="13057" width="29.125" style="138" customWidth="1"/>
    <col min="13058" max="13058" width="7.75" style="138" customWidth="1"/>
    <col min="13059" max="13059" width="8.25" style="138" customWidth="1"/>
    <col min="13060" max="13060" width="11.125" style="138" customWidth="1"/>
    <col min="13061" max="13061" width="9.875" style="138" customWidth="1"/>
    <col min="13062" max="13062" width="11.625" style="138" customWidth="1"/>
    <col min="13063" max="13063" width="6.125" style="138" customWidth="1"/>
    <col min="13064" max="13064" width="9" style="138" customWidth="1"/>
    <col min="13065" max="13065" width="9.875" style="138" customWidth="1"/>
    <col min="13066" max="13066" width="9.25" style="138" customWidth="1"/>
    <col min="13067" max="13311" width="9" style="138"/>
    <col min="13312" max="13312" width="6.5" style="138" customWidth="1"/>
    <col min="13313" max="13313" width="29.125" style="138" customWidth="1"/>
    <col min="13314" max="13314" width="7.75" style="138" customWidth="1"/>
    <col min="13315" max="13315" width="8.25" style="138" customWidth="1"/>
    <col min="13316" max="13316" width="11.125" style="138" customWidth="1"/>
    <col min="13317" max="13317" width="9.875" style="138" customWidth="1"/>
    <col min="13318" max="13318" width="11.625" style="138" customWidth="1"/>
    <col min="13319" max="13319" width="6.125" style="138" customWidth="1"/>
    <col min="13320" max="13320" width="9" style="138" customWidth="1"/>
    <col min="13321" max="13321" width="9.875" style="138" customWidth="1"/>
    <col min="13322" max="13322" width="9.25" style="138" customWidth="1"/>
    <col min="13323" max="13567" width="9" style="138"/>
    <col min="13568" max="13568" width="6.5" style="138" customWidth="1"/>
    <col min="13569" max="13569" width="29.125" style="138" customWidth="1"/>
    <col min="13570" max="13570" width="7.75" style="138" customWidth="1"/>
    <col min="13571" max="13571" width="8.25" style="138" customWidth="1"/>
    <col min="13572" max="13572" width="11.125" style="138" customWidth="1"/>
    <col min="13573" max="13573" width="9.875" style="138" customWidth="1"/>
    <col min="13574" max="13574" width="11.625" style="138" customWidth="1"/>
    <col min="13575" max="13575" width="6.125" style="138" customWidth="1"/>
    <col min="13576" max="13576" width="9" style="138" customWidth="1"/>
    <col min="13577" max="13577" width="9.875" style="138" customWidth="1"/>
    <col min="13578" max="13578" width="9.25" style="138" customWidth="1"/>
    <col min="13579" max="13823" width="9" style="138"/>
    <col min="13824" max="13824" width="6.5" style="138" customWidth="1"/>
    <col min="13825" max="13825" width="29.125" style="138" customWidth="1"/>
    <col min="13826" max="13826" width="7.75" style="138" customWidth="1"/>
    <col min="13827" max="13827" width="8.25" style="138" customWidth="1"/>
    <col min="13828" max="13828" width="11.125" style="138" customWidth="1"/>
    <col min="13829" max="13829" width="9.875" style="138" customWidth="1"/>
    <col min="13830" max="13830" width="11.625" style="138" customWidth="1"/>
    <col min="13831" max="13831" width="6.125" style="138" customWidth="1"/>
    <col min="13832" max="13832" width="9" style="138" customWidth="1"/>
    <col min="13833" max="13833" width="9.875" style="138" customWidth="1"/>
    <col min="13834" max="13834" width="9.25" style="138" customWidth="1"/>
    <col min="13835" max="14079" width="9" style="138"/>
    <col min="14080" max="14080" width="6.5" style="138" customWidth="1"/>
    <col min="14081" max="14081" width="29.125" style="138" customWidth="1"/>
    <col min="14082" max="14082" width="7.75" style="138" customWidth="1"/>
    <col min="14083" max="14083" width="8.25" style="138" customWidth="1"/>
    <col min="14084" max="14084" width="11.125" style="138" customWidth="1"/>
    <col min="14085" max="14085" width="9.875" style="138" customWidth="1"/>
    <col min="14086" max="14086" width="11.625" style="138" customWidth="1"/>
    <col min="14087" max="14087" width="6.125" style="138" customWidth="1"/>
    <col min="14088" max="14088" width="9" style="138" customWidth="1"/>
    <col min="14089" max="14089" width="9.875" style="138" customWidth="1"/>
    <col min="14090" max="14090" width="9.25" style="138" customWidth="1"/>
    <col min="14091" max="14335" width="9" style="138"/>
    <col min="14336" max="14336" width="6.5" style="138" customWidth="1"/>
    <col min="14337" max="14337" width="29.125" style="138" customWidth="1"/>
    <col min="14338" max="14338" width="7.75" style="138" customWidth="1"/>
    <col min="14339" max="14339" width="8.25" style="138" customWidth="1"/>
    <col min="14340" max="14340" width="11.125" style="138" customWidth="1"/>
    <col min="14341" max="14341" width="9.875" style="138" customWidth="1"/>
    <col min="14342" max="14342" width="11.625" style="138" customWidth="1"/>
    <col min="14343" max="14343" width="6.125" style="138" customWidth="1"/>
    <col min="14344" max="14344" width="9" style="138" customWidth="1"/>
    <col min="14345" max="14345" width="9.875" style="138" customWidth="1"/>
    <col min="14346" max="14346" width="9.25" style="138" customWidth="1"/>
    <col min="14347" max="14591" width="9" style="138"/>
    <col min="14592" max="14592" width="6.5" style="138" customWidth="1"/>
    <col min="14593" max="14593" width="29.125" style="138" customWidth="1"/>
    <col min="14594" max="14594" width="7.75" style="138" customWidth="1"/>
    <col min="14595" max="14595" width="8.25" style="138" customWidth="1"/>
    <col min="14596" max="14596" width="11.125" style="138" customWidth="1"/>
    <col min="14597" max="14597" width="9.875" style="138" customWidth="1"/>
    <col min="14598" max="14598" width="11.625" style="138" customWidth="1"/>
    <col min="14599" max="14599" width="6.125" style="138" customWidth="1"/>
    <col min="14600" max="14600" width="9" style="138" customWidth="1"/>
    <col min="14601" max="14601" width="9.875" style="138" customWidth="1"/>
    <col min="14602" max="14602" width="9.25" style="138" customWidth="1"/>
    <col min="14603" max="14847" width="9" style="138"/>
    <col min="14848" max="14848" width="6.5" style="138" customWidth="1"/>
    <col min="14849" max="14849" width="29.125" style="138" customWidth="1"/>
    <col min="14850" max="14850" width="7.75" style="138" customWidth="1"/>
    <col min="14851" max="14851" width="8.25" style="138" customWidth="1"/>
    <col min="14852" max="14852" width="11.125" style="138" customWidth="1"/>
    <col min="14853" max="14853" width="9.875" style="138" customWidth="1"/>
    <col min="14854" max="14854" width="11.625" style="138" customWidth="1"/>
    <col min="14855" max="14855" width="6.125" style="138" customWidth="1"/>
    <col min="14856" max="14856" width="9" style="138" customWidth="1"/>
    <col min="14857" max="14857" width="9.875" style="138" customWidth="1"/>
    <col min="14858" max="14858" width="9.25" style="138" customWidth="1"/>
    <col min="14859" max="15103" width="9" style="138"/>
    <col min="15104" max="15104" width="6.5" style="138" customWidth="1"/>
    <col min="15105" max="15105" width="29.125" style="138" customWidth="1"/>
    <col min="15106" max="15106" width="7.75" style="138" customWidth="1"/>
    <col min="15107" max="15107" width="8.25" style="138" customWidth="1"/>
    <col min="15108" max="15108" width="11.125" style="138" customWidth="1"/>
    <col min="15109" max="15109" width="9.875" style="138" customWidth="1"/>
    <col min="15110" max="15110" width="11.625" style="138" customWidth="1"/>
    <col min="15111" max="15111" width="6.125" style="138" customWidth="1"/>
    <col min="15112" max="15112" width="9" style="138" customWidth="1"/>
    <col min="15113" max="15113" width="9.875" style="138" customWidth="1"/>
    <col min="15114" max="15114" width="9.25" style="138" customWidth="1"/>
    <col min="15115" max="15359" width="9" style="138"/>
    <col min="15360" max="15360" width="6.5" style="138" customWidth="1"/>
    <col min="15361" max="15361" width="29.125" style="138" customWidth="1"/>
    <col min="15362" max="15362" width="7.75" style="138" customWidth="1"/>
    <col min="15363" max="15363" width="8.25" style="138" customWidth="1"/>
    <col min="15364" max="15364" width="11.125" style="138" customWidth="1"/>
    <col min="15365" max="15365" width="9.875" style="138" customWidth="1"/>
    <col min="15366" max="15366" width="11.625" style="138" customWidth="1"/>
    <col min="15367" max="15367" width="6.125" style="138" customWidth="1"/>
    <col min="15368" max="15368" width="9" style="138" customWidth="1"/>
    <col min="15369" max="15369" width="9.875" style="138" customWidth="1"/>
    <col min="15370" max="15370" width="9.25" style="138" customWidth="1"/>
    <col min="15371" max="15615" width="9" style="138"/>
    <col min="15616" max="15616" width="6.5" style="138" customWidth="1"/>
    <col min="15617" max="15617" width="29.125" style="138" customWidth="1"/>
    <col min="15618" max="15618" width="7.75" style="138" customWidth="1"/>
    <col min="15619" max="15619" width="8.25" style="138" customWidth="1"/>
    <col min="15620" max="15620" width="11.125" style="138" customWidth="1"/>
    <col min="15621" max="15621" width="9.875" style="138" customWidth="1"/>
    <col min="15622" max="15622" width="11.625" style="138" customWidth="1"/>
    <col min="15623" max="15623" width="6.125" style="138" customWidth="1"/>
    <col min="15624" max="15624" width="9" style="138" customWidth="1"/>
    <col min="15625" max="15625" width="9.875" style="138" customWidth="1"/>
    <col min="15626" max="15626" width="9.25" style="138" customWidth="1"/>
    <col min="15627" max="15871" width="9" style="138"/>
    <col min="15872" max="15872" width="6.5" style="138" customWidth="1"/>
    <col min="15873" max="15873" width="29.125" style="138" customWidth="1"/>
    <col min="15874" max="15874" width="7.75" style="138" customWidth="1"/>
    <col min="15875" max="15875" width="8.25" style="138" customWidth="1"/>
    <col min="15876" max="15876" width="11.125" style="138" customWidth="1"/>
    <col min="15877" max="15877" width="9.875" style="138" customWidth="1"/>
    <col min="15878" max="15878" width="11.625" style="138" customWidth="1"/>
    <col min="15879" max="15879" width="6.125" style="138" customWidth="1"/>
    <col min="15880" max="15880" width="9" style="138" customWidth="1"/>
    <col min="15881" max="15881" width="9.875" style="138" customWidth="1"/>
    <col min="15882" max="15882" width="9.25" style="138" customWidth="1"/>
    <col min="15883" max="16127" width="9" style="138"/>
    <col min="16128" max="16128" width="6.5" style="138" customWidth="1"/>
    <col min="16129" max="16129" width="29.125" style="138" customWidth="1"/>
    <col min="16130" max="16130" width="7.75" style="138" customWidth="1"/>
    <col min="16131" max="16131" width="8.25" style="138" customWidth="1"/>
    <col min="16132" max="16132" width="11.125" style="138" customWidth="1"/>
    <col min="16133" max="16133" width="9.875" style="138" customWidth="1"/>
    <col min="16134" max="16134" width="11.625" style="138" customWidth="1"/>
    <col min="16135" max="16135" width="6.125" style="138" customWidth="1"/>
    <col min="16136" max="16136" width="9" style="138" customWidth="1"/>
    <col min="16137" max="16137" width="9.875" style="138" customWidth="1"/>
    <col min="16138" max="16138" width="9.25" style="138" customWidth="1"/>
    <col min="16139" max="16384" width="9" style="138"/>
  </cols>
  <sheetData>
    <row r="1" ht="11.25" customHeight="1" spans="1:11">
      <c r="A1" s="143" t="s">
        <v>0</v>
      </c>
      <c r="B1" s="144"/>
      <c r="C1" s="144"/>
      <c r="D1" s="144"/>
      <c r="E1" s="144"/>
      <c r="F1" s="144"/>
      <c r="G1" s="144"/>
      <c r="H1" s="144"/>
      <c r="I1" s="144"/>
      <c r="J1" s="144"/>
      <c r="K1" s="144"/>
    </row>
    <row r="2" ht="24" customHeight="1" spans="1:11">
      <c r="A2" s="144"/>
      <c r="B2" s="144"/>
      <c r="C2" s="144"/>
      <c r="D2" s="144"/>
      <c r="E2" s="144"/>
      <c r="F2" s="144"/>
      <c r="G2" s="144"/>
      <c r="H2" s="144"/>
      <c r="I2" s="144"/>
      <c r="J2" s="144"/>
      <c r="K2" s="144"/>
    </row>
    <row r="3" s="135" customFormat="1" ht="19.5" customHeight="1" spans="1:15">
      <c r="A3" s="145" t="s">
        <v>1</v>
      </c>
      <c r="B3" s="145"/>
      <c r="C3" s="145"/>
      <c r="D3" s="145"/>
      <c r="E3" s="145"/>
      <c r="F3" s="145"/>
      <c r="G3" s="145"/>
      <c r="H3" s="145"/>
      <c r="I3" s="145"/>
      <c r="J3" s="145"/>
      <c r="K3" s="145"/>
      <c r="N3" s="172" t="s">
        <v>2</v>
      </c>
      <c r="O3" s="173" t="s">
        <v>3</v>
      </c>
    </row>
    <row r="4" s="135" customFormat="1" ht="18" customHeight="1" spans="1:15">
      <c r="A4" s="146" t="s">
        <v>4</v>
      </c>
      <c r="B4" s="147" t="s">
        <v>5</v>
      </c>
      <c r="C4" s="147" t="s">
        <v>6</v>
      </c>
      <c r="D4" s="148"/>
      <c r="E4" s="148"/>
      <c r="F4" s="148"/>
      <c r="G4" s="148"/>
      <c r="H4" s="147" t="s">
        <v>7</v>
      </c>
      <c r="I4" s="148"/>
      <c r="J4" s="148"/>
      <c r="K4" s="150" t="s">
        <v>8</v>
      </c>
      <c r="N4" s="174"/>
      <c r="O4" s="173"/>
    </row>
    <row r="5" s="135" customFormat="1" ht="33" customHeight="1" spans="1:15">
      <c r="A5" s="149"/>
      <c r="B5" s="148"/>
      <c r="C5" s="150" t="s">
        <v>9</v>
      </c>
      <c r="D5" s="150" t="s">
        <v>10</v>
      </c>
      <c r="E5" s="150" t="s">
        <v>11</v>
      </c>
      <c r="F5" s="150" t="s">
        <v>12</v>
      </c>
      <c r="G5" s="151" t="s">
        <v>13</v>
      </c>
      <c r="H5" s="147" t="s">
        <v>14</v>
      </c>
      <c r="I5" s="147" t="s">
        <v>15</v>
      </c>
      <c r="J5" s="147" t="s">
        <v>16</v>
      </c>
      <c r="K5" s="148"/>
      <c r="N5" s="174"/>
      <c r="O5" s="173"/>
    </row>
    <row r="6" s="136" customFormat="1" ht="24" customHeight="1" spans="1:15">
      <c r="A6" s="152"/>
      <c r="B6" s="153" t="s">
        <v>17</v>
      </c>
      <c r="C6" s="154">
        <f>SUM(C8,C29,C44,C46,C47)</f>
        <v>819.716829</v>
      </c>
      <c r="D6" s="154">
        <f>SUM(D8,D29,D44,D46,D47)</f>
        <v>817.05217</v>
      </c>
      <c r="E6" s="154">
        <f>SUM(E8,E29,E44,E46,E47)</f>
        <v>2974.4257164364</v>
      </c>
      <c r="F6" s="154">
        <f>SUM(F8,F29,F44,F46,F47)</f>
        <v>686.798592612251</v>
      </c>
      <c r="G6" s="155">
        <f>SUM(C6:F6)</f>
        <v>5297.99330804865</v>
      </c>
      <c r="H6" s="148"/>
      <c r="I6" s="148"/>
      <c r="J6" s="175"/>
      <c r="K6" s="176">
        <f>G6/G$6</f>
        <v>1</v>
      </c>
      <c r="N6" s="177"/>
      <c r="O6" s="178"/>
    </row>
    <row r="7" ht="24" customHeight="1" spans="1:14">
      <c r="A7" s="156"/>
      <c r="B7" s="153" t="s">
        <v>18</v>
      </c>
      <c r="C7" s="154">
        <f>SUM(C8,C29,C44)</f>
        <v>819.716829</v>
      </c>
      <c r="D7" s="154">
        <f>SUM(D8,D29,D44)</f>
        <v>817.05217</v>
      </c>
      <c r="E7" s="154">
        <f>SUM(E8,E29,E44)</f>
        <v>2974.4257164364</v>
      </c>
      <c r="F7" s="154">
        <f>SUM(F8,F29,F44)</f>
        <v>686.798592612251</v>
      </c>
      <c r="G7" s="155">
        <f>SUM(C7:F7)</f>
        <v>5297.99330804865</v>
      </c>
      <c r="H7" s="157"/>
      <c r="I7" s="157"/>
      <c r="J7" s="179"/>
      <c r="K7" s="180">
        <f>G7/G$6</f>
        <v>1</v>
      </c>
      <c r="N7" s="177"/>
    </row>
    <row r="8" s="136" customFormat="1" ht="24" customHeight="1" spans="1:15">
      <c r="A8" s="152" t="s">
        <v>19</v>
      </c>
      <c r="B8" s="153" t="s">
        <v>20</v>
      </c>
      <c r="C8" s="154">
        <f>SUM(C9,C16,C22)</f>
        <v>819.716829</v>
      </c>
      <c r="D8" s="154">
        <f>SUM(D9,D16,D22)</f>
        <v>817.05217</v>
      </c>
      <c r="E8" s="154">
        <f>SUM(E9,E16,E22)</f>
        <v>2974.4257164364</v>
      </c>
      <c r="F8" s="154">
        <f>SUM(F9,F16,F22)</f>
        <v>0</v>
      </c>
      <c r="G8" s="154">
        <f>SUM(G9,G16,G22)</f>
        <v>4611.1947154364</v>
      </c>
      <c r="H8" s="157"/>
      <c r="I8" s="179"/>
      <c r="J8" s="159"/>
      <c r="K8" s="176">
        <f>G8/G$6</f>
        <v>0.870366277819024</v>
      </c>
      <c r="N8" s="177"/>
      <c r="O8" s="178"/>
    </row>
    <row r="9" s="136" customFormat="1" ht="24" customHeight="1" spans="1:15">
      <c r="A9" s="152" t="s">
        <v>21</v>
      </c>
      <c r="B9" s="153" t="s">
        <v>22</v>
      </c>
      <c r="C9" s="154">
        <f>SUM(C10:C15)</f>
        <v>217.861328</v>
      </c>
      <c r="D9" s="154">
        <f t="shared" ref="D9:F9" si="0">SUM(D10:D15)</f>
        <v>817.05217</v>
      </c>
      <c r="E9" s="154">
        <f t="shared" si="0"/>
        <v>963.836104436396</v>
      </c>
      <c r="F9" s="154">
        <f t="shared" si="0"/>
        <v>0</v>
      </c>
      <c r="G9" s="155">
        <f>SUM(C9:F9)</f>
        <v>1998.7496024364</v>
      </c>
      <c r="H9" s="157"/>
      <c r="I9" s="179"/>
      <c r="J9" s="159"/>
      <c r="K9" s="176"/>
      <c r="N9" s="177"/>
      <c r="O9" s="178"/>
    </row>
    <row r="10" s="136" customFormat="1" ht="24" customHeight="1" spans="1:15">
      <c r="A10" s="156" t="s">
        <v>23</v>
      </c>
      <c r="B10" s="158" t="s">
        <v>24</v>
      </c>
      <c r="C10" s="159">
        <f>'2024燃气估算'!H26/10000</f>
        <v>21.723292</v>
      </c>
      <c r="D10" s="159">
        <f>'2024燃气估算'!H31/10000</f>
        <v>129.97222</v>
      </c>
      <c r="E10" s="159">
        <f>'2024燃气估算'!H23/10000</f>
        <v>126.156374</v>
      </c>
      <c r="F10" s="159"/>
      <c r="G10" s="159">
        <f t="shared" ref="G8:G33" si="1">SUM(C10:F10)</f>
        <v>277.851886</v>
      </c>
      <c r="H10" s="159"/>
      <c r="I10" s="179"/>
      <c r="J10" s="159"/>
      <c r="K10" s="180"/>
      <c r="N10" s="177">
        <f>'2024燃气估算'!F27</f>
        <v>1264</v>
      </c>
      <c r="O10" s="178">
        <f t="shared" ref="O10:O16" si="2">G10/N10*10000</f>
        <v>2198.19530063291</v>
      </c>
    </row>
    <row r="11" s="136" customFormat="1" ht="24" customHeight="1" spans="1:15">
      <c r="A11" s="156" t="s">
        <v>25</v>
      </c>
      <c r="B11" s="160" t="s">
        <v>26</v>
      </c>
      <c r="C11" s="159">
        <f>'2024燃气估算'!H63/10000</f>
        <v>24.701004</v>
      </c>
      <c r="D11" s="159">
        <f>'2024燃气估算'!H59/10000</f>
        <v>58.28792</v>
      </c>
      <c r="E11" s="159">
        <f>'2024燃气估算'!H54/10000</f>
        <v>71.500564</v>
      </c>
      <c r="F11" s="159"/>
      <c r="G11" s="159">
        <f t="shared" si="1"/>
        <v>154.489488</v>
      </c>
      <c r="H11" s="159"/>
      <c r="I11" s="179"/>
      <c r="J11" s="159"/>
      <c r="K11" s="180"/>
      <c r="N11" s="177">
        <f>'2024燃气估算'!F55</f>
        <v>689</v>
      </c>
      <c r="O11" s="178">
        <f t="shared" si="2"/>
        <v>2242.22769230769</v>
      </c>
    </row>
    <row r="12" s="136" customFormat="1" ht="24" customHeight="1" spans="1:15">
      <c r="A12" s="156" t="s">
        <v>27</v>
      </c>
      <c r="B12" s="160" t="s">
        <v>28</v>
      </c>
      <c r="C12" s="159">
        <f>'2024燃气估算'!H92/10000</f>
        <v>47.231132</v>
      </c>
      <c r="D12" s="159">
        <f>'2024燃气估算'!H89/10000</f>
        <v>216.4373</v>
      </c>
      <c r="E12" s="159">
        <f>'2024燃气估算'!H84/10000</f>
        <v>252.058345936396</v>
      </c>
      <c r="F12" s="159"/>
      <c r="G12" s="159">
        <f t="shared" si="1"/>
        <v>515.726777936396</v>
      </c>
      <c r="H12" s="159"/>
      <c r="I12" s="179"/>
      <c r="J12" s="159"/>
      <c r="K12" s="180"/>
      <c r="N12" s="177">
        <f>'2024燃气估算'!F85</f>
        <v>2800</v>
      </c>
      <c r="O12" s="178">
        <f t="shared" si="2"/>
        <v>1841.88134977284</v>
      </c>
    </row>
    <row r="13" s="136" customFormat="1" ht="24" customHeight="1" spans="1:15">
      <c r="A13" s="156" t="s">
        <v>29</v>
      </c>
      <c r="B13" s="160" t="s">
        <v>30</v>
      </c>
      <c r="C13" s="159">
        <f>'2024燃气估算'!H126/10000</f>
        <v>46.054992</v>
      </c>
      <c r="D13" s="159">
        <f>'2024燃气估算'!H123/10000</f>
        <v>186.34568</v>
      </c>
      <c r="E13" s="159">
        <f>'2024燃气估算'!H117/10000</f>
        <v>252.020796</v>
      </c>
      <c r="F13" s="159"/>
      <c r="G13" s="159">
        <f t="shared" si="1"/>
        <v>484.421468</v>
      </c>
      <c r="H13" s="159"/>
      <c r="I13" s="179"/>
      <c r="J13" s="159"/>
      <c r="K13" s="180"/>
      <c r="N13" s="177">
        <f>'2024燃气估算'!F118</f>
        <v>2079</v>
      </c>
      <c r="O13" s="178">
        <f t="shared" si="2"/>
        <v>2330.06959114959</v>
      </c>
    </row>
    <row r="14" s="136" customFormat="1" ht="24" customHeight="1" spans="1:15">
      <c r="A14" s="156" t="s">
        <v>31</v>
      </c>
      <c r="B14" s="160" t="s">
        <v>32</v>
      </c>
      <c r="C14" s="159">
        <f>'2024燃气估算'!H158/10000</f>
        <v>61.60384</v>
      </c>
      <c r="D14" s="159">
        <f>'2024燃气估算'!H156/10000</f>
        <v>171.1604</v>
      </c>
      <c r="E14" s="159">
        <f>'2024燃气估算'!H150/10000</f>
        <v>185.143581</v>
      </c>
      <c r="F14" s="159"/>
      <c r="G14" s="159">
        <f t="shared" si="1"/>
        <v>417.907821</v>
      </c>
      <c r="H14" s="159"/>
      <c r="I14" s="179"/>
      <c r="J14" s="159"/>
      <c r="K14" s="180"/>
      <c r="N14" s="177">
        <f>'2024燃气估算'!F155</f>
        <v>2224</v>
      </c>
      <c r="O14" s="178">
        <f t="shared" si="2"/>
        <v>1879.08192895683</v>
      </c>
    </row>
    <row r="15" s="136" customFormat="1" ht="24" customHeight="1" spans="1:15">
      <c r="A15" s="156" t="s">
        <v>33</v>
      </c>
      <c r="B15" s="160" t="s">
        <v>34</v>
      </c>
      <c r="C15" s="159">
        <f>'2024燃气估算'!H190/10000</f>
        <v>16.547068</v>
      </c>
      <c r="D15" s="159">
        <f>'2024燃气估算'!H186/10000</f>
        <v>54.84865</v>
      </c>
      <c r="E15" s="159">
        <f>'2024燃气估算'!H181/10000</f>
        <v>76.9564435</v>
      </c>
      <c r="F15" s="159"/>
      <c r="G15" s="159">
        <f t="shared" si="1"/>
        <v>148.3521615</v>
      </c>
      <c r="H15" s="159"/>
      <c r="I15" s="179"/>
      <c r="J15" s="159"/>
      <c r="K15" s="180"/>
      <c r="N15" s="177">
        <f>'2024燃气估算'!F184</f>
        <v>588</v>
      </c>
      <c r="O15" s="178">
        <f t="shared" si="2"/>
        <v>2522.99594387755</v>
      </c>
    </row>
    <row r="16" s="136" customFormat="1" ht="24" customHeight="1" spans="1:15">
      <c r="A16" s="152" t="s">
        <v>35</v>
      </c>
      <c r="B16" s="153" t="s">
        <v>36</v>
      </c>
      <c r="C16" s="154">
        <f>SUM(C17:C20)</f>
        <v>461.80168</v>
      </c>
      <c r="D16" s="154">
        <f>SUM(D17:D20)</f>
        <v>0</v>
      </c>
      <c r="E16" s="154">
        <f>SUM(E17:E21)</f>
        <v>1070.554733</v>
      </c>
      <c r="F16" s="154">
        <f>SUM(F17:F20)</f>
        <v>0</v>
      </c>
      <c r="G16" s="155">
        <f t="shared" si="1"/>
        <v>1532.356413</v>
      </c>
      <c r="H16" s="157"/>
      <c r="I16" s="179"/>
      <c r="J16" s="159"/>
      <c r="K16" s="176"/>
      <c r="N16" s="177">
        <f>SUM(N10:N15)</f>
        <v>9644</v>
      </c>
      <c r="O16" s="178">
        <f t="shared" si="2"/>
        <v>1588.92203753629</v>
      </c>
    </row>
    <row r="17" s="136" customFormat="1" ht="24" customHeight="1" spans="1:15">
      <c r="A17" s="156" t="s">
        <v>23</v>
      </c>
      <c r="B17" s="158" t="s">
        <v>26</v>
      </c>
      <c r="C17" s="159">
        <f>'2024供热估算'!G36/10000</f>
        <v>124.6728</v>
      </c>
      <c r="D17" s="159"/>
      <c r="E17" s="159">
        <f>'2024供热估算'!G32/10000</f>
        <v>203.976294</v>
      </c>
      <c r="F17" s="159"/>
      <c r="G17" s="159">
        <f t="shared" si="1"/>
        <v>328.649094</v>
      </c>
      <c r="H17" s="159"/>
      <c r="I17" s="179"/>
      <c r="J17" s="159"/>
      <c r="K17" s="180"/>
      <c r="N17" s="177"/>
      <c r="O17" s="178"/>
    </row>
    <row r="18" s="136" customFormat="1" ht="24" customHeight="1" spans="1:15">
      <c r="A18" s="156" t="s">
        <v>25</v>
      </c>
      <c r="B18" s="160" t="s">
        <v>30</v>
      </c>
      <c r="C18" s="159">
        <f>'2024供热估算'!G64/10000</f>
        <v>94.078</v>
      </c>
      <c r="D18" s="159"/>
      <c r="E18" s="159">
        <f>'2024供热估算'!G60/10000</f>
        <v>139.038781</v>
      </c>
      <c r="F18" s="159"/>
      <c r="G18" s="159">
        <f t="shared" si="1"/>
        <v>233.116781</v>
      </c>
      <c r="H18" s="159"/>
      <c r="I18" s="179"/>
      <c r="J18" s="159"/>
      <c r="K18" s="180"/>
      <c r="N18" s="177"/>
      <c r="O18" s="178"/>
    </row>
    <row r="19" s="136" customFormat="1" ht="24" customHeight="1" spans="1:15">
      <c r="A19" s="156" t="s">
        <v>27</v>
      </c>
      <c r="B19" s="160" t="s">
        <v>32</v>
      </c>
      <c r="C19" s="159">
        <f>'2024供热估算'!G95/10000</f>
        <v>150.91968</v>
      </c>
      <c r="D19" s="159"/>
      <c r="E19" s="159">
        <f>'2024供热估算'!G91/10000</f>
        <v>208.66755</v>
      </c>
      <c r="F19" s="159"/>
      <c r="G19" s="159">
        <f t="shared" si="1"/>
        <v>359.58723</v>
      </c>
      <c r="H19" s="159"/>
      <c r="I19" s="179"/>
      <c r="J19" s="159"/>
      <c r="K19" s="180"/>
      <c r="N19" s="177"/>
      <c r="O19" s="178"/>
    </row>
    <row r="20" s="136" customFormat="1" ht="24" customHeight="1" spans="1:15">
      <c r="A20" s="156" t="s">
        <v>29</v>
      </c>
      <c r="B20" s="160" t="s">
        <v>34</v>
      </c>
      <c r="C20" s="159">
        <f>'2024供热估算'!G128/10000</f>
        <v>92.1312</v>
      </c>
      <c r="D20" s="159"/>
      <c r="E20" s="159">
        <f>'2024供热估算'!G124/10000</f>
        <v>171.900202</v>
      </c>
      <c r="F20" s="159"/>
      <c r="G20" s="159">
        <f t="shared" si="1"/>
        <v>264.031402</v>
      </c>
      <c r="H20" s="159"/>
      <c r="I20" s="179"/>
      <c r="J20" s="159"/>
      <c r="K20" s="180"/>
      <c r="N20" s="177"/>
      <c r="O20" s="178"/>
    </row>
    <row r="21" s="136" customFormat="1" ht="24" customHeight="1" spans="1:15">
      <c r="A21" s="156" t="s">
        <v>31</v>
      </c>
      <c r="B21" s="160" t="s">
        <v>28</v>
      </c>
      <c r="C21" s="159">
        <f>'2024供热估算'!G161/10000</f>
        <v>223.6416</v>
      </c>
      <c r="D21" s="154"/>
      <c r="E21" s="159">
        <f>'2024供热估算'!G158/10000</f>
        <v>346.971906</v>
      </c>
      <c r="F21" s="154"/>
      <c r="G21" s="159">
        <f t="shared" si="1"/>
        <v>570.613506</v>
      </c>
      <c r="H21" s="157"/>
      <c r="I21" s="179"/>
      <c r="J21" s="159"/>
      <c r="K21" s="176"/>
      <c r="N21" s="177"/>
      <c r="O21" s="178"/>
    </row>
    <row r="22" s="136" customFormat="1" ht="24" customHeight="1" spans="1:15">
      <c r="A22" s="152" t="s">
        <v>37</v>
      </c>
      <c r="B22" s="153" t="s">
        <v>38</v>
      </c>
      <c r="C22" s="154">
        <f>SUM(C23:C26)</f>
        <v>140.053821</v>
      </c>
      <c r="D22" s="154">
        <f>SUM(D23:D26)</f>
        <v>0</v>
      </c>
      <c r="E22" s="154">
        <f>SUM(E23:E28)</f>
        <v>940.034879</v>
      </c>
      <c r="F22" s="154">
        <f>SUM(F23:F26)</f>
        <v>0</v>
      </c>
      <c r="G22" s="155">
        <f t="shared" si="1"/>
        <v>1080.0887</v>
      </c>
      <c r="H22" s="157"/>
      <c r="I22" s="179"/>
      <c r="J22" s="159"/>
      <c r="K22" s="176"/>
      <c r="N22" s="177">
        <f>SUM(N23:N28)</f>
        <v>6618</v>
      </c>
      <c r="O22" s="178">
        <f>G22/N22*10000</f>
        <v>1632.04699304926</v>
      </c>
    </row>
    <row r="23" s="136" customFormat="1" ht="24" customHeight="1" spans="1:15">
      <c r="A23" s="156" t="s">
        <v>23</v>
      </c>
      <c r="B23" s="158" t="s">
        <v>34</v>
      </c>
      <c r="C23" s="159">
        <f>'2024给水估算'!H100/10000</f>
        <v>26.1184</v>
      </c>
      <c r="D23" s="159"/>
      <c r="E23" s="159">
        <f>('2024给水估算'!H101-'2024给水估算'!H100)/10000</f>
        <v>142.554419</v>
      </c>
      <c r="F23" s="159"/>
      <c r="G23" s="159">
        <f t="shared" si="1"/>
        <v>168.672819</v>
      </c>
      <c r="H23" s="159"/>
      <c r="I23" s="179"/>
      <c r="J23" s="159"/>
      <c r="K23" s="180"/>
      <c r="N23" s="181">
        <f>'2024给水估算'!F53</f>
        <v>446</v>
      </c>
      <c r="O23" s="178">
        <f t="shared" ref="O22:O28" si="3">G23/N23*10000</f>
        <v>3781.90177130045</v>
      </c>
    </row>
    <row r="24" s="136" customFormat="1" ht="24" customHeight="1" spans="1:15">
      <c r="A24" s="156" t="s">
        <v>25</v>
      </c>
      <c r="B24" s="160" t="s">
        <v>26</v>
      </c>
      <c r="C24" s="159">
        <f>'2024给水估算'!H164/10000</f>
        <v>47.744</v>
      </c>
      <c r="D24" s="159"/>
      <c r="E24" s="159">
        <f>('2024给水估算'!H165-'2024给水估算'!H164)/10000</f>
        <v>109.037334</v>
      </c>
      <c r="F24" s="159"/>
      <c r="G24" s="159">
        <f t="shared" si="1"/>
        <v>156.781334</v>
      </c>
      <c r="H24" s="159"/>
      <c r="I24" s="179"/>
      <c r="J24" s="159"/>
      <c r="K24" s="180"/>
      <c r="N24" s="181">
        <f>'2024给水估算'!F127</f>
        <v>260</v>
      </c>
      <c r="O24" s="178">
        <f t="shared" si="3"/>
        <v>6030.05130769231</v>
      </c>
    </row>
    <row r="25" s="136" customFormat="1" ht="24" customHeight="1" spans="1:15">
      <c r="A25" s="156" t="s">
        <v>27</v>
      </c>
      <c r="B25" s="160" t="s">
        <v>30</v>
      </c>
      <c r="C25" s="159">
        <f>'2024给水估算'!H254/10000</f>
        <v>35.5568</v>
      </c>
      <c r="D25" s="159"/>
      <c r="E25" s="159">
        <f>('2024给水估算'!H255-'2024给水估算'!H254)/10000</f>
        <v>269.689035</v>
      </c>
      <c r="F25" s="159"/>
      <c r="G25" s="159">
        <f t="shared" si="1"/>
        <v>305.245835</v>
      </c>
      <c r="H25" s="159"/>
      <c r="I25" s="179"/>
      <c r="J25" s="159"/>
      <c r="K25" s="180"/>
      <c r="N25" s="177">
        <f>'2024给水估算'!F206</f>
        <v>2079</v>
      </c>
      <c r="O25" s="178">
        <f t="shared" si="3"/>
        <v>1468.23393458393</v>
      </c>
    </row>
    <row r="26" s="136" customFormat="1" ht="24" customHeight="1" spans="1:15">
      <c r="A26" s="156" t="s">
        <v>29</v>
      </c>
      <c r="B26" s="160" t="s">
        <v>24</v>
      </c>
      <c r="C26" s="159">
        <f>'2024给水估算'!H332/10000</f>
        <v>30.634621</v>
      </c>
      <c r="D26" s="159"/>
      <c r="E26" s="159">
        <f>('2024给水估算'!H333-'2024给水估算'!H332)/10000</f>
        <v>145.226214</v>
      </c>
      <c r="F26" s="159"/>
      <c r="G26" s="159">
        <f t="shared" si="1"/>
        <v>175.860835</v>
      </c>
      <c r="H26" s="159"/>
      <c r="I26" s="179"/>
      <c r="J26" s="159"/>
      <c r="K26" s="180"/>
      <c r="N26" s="177">
        <f>'2024给水估算'!F306</f>
        <v>505</v>
      </c>
      <c r="O26" s="178">
        <f t="shared" si="3"/>
        <v>3482.39277227723</v>
      </c>
    </row>
    <row r="27" s="136" customFormat="1" ht="24" customHeight="1" spans="1:15">
      <c r="A27" s="156" t="s">
        <v>31</v>
      </c>
      <c r="B27" s="161" t="s">
        <v>32</v>
      </c>
      <c r="C27" s="154">
        <f>'2024给水估算'!H392/10000</f>
        <v>15.8672</v>
      </c>
      <c r="D27" s="154"/>
      <c r="E27" s="159">
        <f>('2024给水估算'!H393-'2024给水估算'!H392)/10000</f>
        <v>95.585877</v>
      </c>
      <c r="F27" s="154"/>
      <c r="G27" s="159">
        <f t="shared" si="1"/>
        <v>111.453077</v>
      </c>
      <c r="H27" s="157"/>
      <c r="I27" s="179"/>
      <c r="J27" s="159"/>
      <c r="K27" s="176"/>
      <c r="N27" s="177">
        <f>'2024给水估算'!F368</f>
        <v>508</v>
      </c>
      <c r="O27" s="178">
        <f t="shared" si="3"/>
        <v>2193.95820866142</v>
      </c>
    </row>
    <row r="28" s="136" customFormat="1" ht="24" customHeight="1" spans="1:15">
      <c r="A28" s="156" t="s">
        <v>33</v>
      </c>
      <c r="B28" s="161" t="s">
        <v>39</v>
      </c>
      <c r="C28" s="154"/>
      <c r="D28" s="154"/>
      <c r="E28" s="159">
        <f>'2024给水估算'!H400/10000</f>
        <v>177.942</v>
      </c>
      <c r="F28" s="154"/>
      <c r="G28" s="159">
        <f t="shared" si="1"/>
        <v>177.942</v>
      </c>
      <c r="H28" s="157"/>
      <c r="I28" s="179"/>
      <c r="J28" s="159"/>
      <c r="K28" s="176"/>
      <c r="N28" s="177">
        <f>[2]统计表格!$I$20</f>
        <v>2820</v>
      </c>
      <c r="O28" s="178">
        <f t="shared" si="3"/>
        <v>631</v>
      </c>
    </row>
    <row r="29" s="136" customFormat="1" ht="24" customHeight="1" spans="1:15">
      <c r="A29" s="152" t="s">
        <v>40</v>
      </c>
      <c r="B29" s="153" t="s">
        <v>41</v>
      </c>
      <c r="C29" s="154"/>
      <c r="D29" s="154"/>
      <c r="E29" s="154"/>
      <c r="F29" s="154">
        <f>SUM(F30:F43)</f>
        <v>434.513196990887</v>
      </c>
      <c r="G29" s="154">
        <f t="shared" si="1"/>
        <v>434.513196990887</v>
      </c>
      <c r="H29" s="148"/>
      <c r="I29" s="148"/>
      <c r="J29" s="154"/>
      <c r="K29" s="176">
        <f>G29/G$6</f>
        <v>0.0820146745619289</v>
      </c>
      <c r="N29" s="177"/>
      <c r="O29" s="178"/>
    </row>
    <row r="30" s="136" customFormat="1" ht="24" customHeight="1" spans="1:15">
      <c r="A30" s="156">
        <v>1</v>
      </c>
      <c r="B30" s="161" t="s">
        <v>42</v>
      </c>
      <c r="C30" s="159"/>
      <c r="D30" s="159"/>
      <c r="E30" s="159"/>
      <c r="F30" s="159">
        <f>G8*I30</f>
        <v>46.111947154364</v>
      </c>
      <c r="G30" s="159">
        <f t="shared" si="1"/>
        <v>46.111947154364</v>
      </c>
      <c r="H30" s="157"/>
      <c r="I30" s="182">
        <v>0.01</v>
      </c>
      <c r="J30" s="157"/>
      <c r="K30" s="183"/>
      <c r="N30" s="141"/>
      <c r="O30" s="178"/>
    </row>
    <row r="31" ht="24" customHeight="1" spans="1:11">
      <c r="A31" s="156">
        <v>2</v>
      </c>
      <c r="B31" s="161" t="s">
        <v>43</v>
      </c>
      <c r="C31" s="159"/>
      <c r="D31" s="159"/>
      <c r="E31" s="157"/>
      <c r="F31" s="159">
        <f>G8*I31</f>
        <v>92.223894308728</v>
      </c>
      <c r="G31" s="159">
        <f t="shared" si="1"/>
        <v>92.223894308728</v>
      </c>
      <c r="H31" s="157"/>
      <c r="I31" s="182">
        <v>0.02</v>
      </c>
      <c r="J31" s="157"/>
      <c r="K31" s="183"/>
    </row>
    <row r="32" ht="24" customHeight="1" spans="1:11">
      <c r="A32" s="156">
        <v>3</v>
      </c>
      <c r="B32" s="161" t="s">
        <v>44</v>
      </c>
      <c r="C32" s="159"/>
      <c r="D32" s="159"/>
      <c r="E32" s="157"/>
      <c r="F32" s="159">
        <f>G8*I32</f>
        <v>110.668673170474</v>
      </c>
      <c r="G32" s="159">
        <f t="shared" si="1"/>
        <v>110.668673170474</v>
      </c>
      <c r="H32" s="157"/>
      <c r="I32" s="182">
        <v>0.024</v>
      </c>
      <c r="J32" s="157"/>
      <c r="K32" s="183"/>
    </row>
    <row r="33" ht="24" customHeight="1" spans="1:11">
      <c r="A33" s="156">
        <v>4</v>
      </c>
      <c r="B33" s="162" t="s">
        <v>45</v>
      </c>
      <c r="C33" s="159"/>
      <c r="D33" s="159"/>
      <c r="E33" s="157"/>
      <c r="F33" s="159">
        <f>G8*I33</f>
        <v>9.2223894308728</v>
      </c>
      <c r="G33" s="159">
        <f t="shared" si="1"/>
        <v>9.2223894308728</v>
      </c>
      <c r="H33" s="157"/>
      <c r="I33" s="182">
        <v>0.002</v>
      </c>
      <c r="J33" s="157"/>
      <c r="K33" s="183"/>
    </row>
    <row r="34" ht="24" customHeight="1" spans="1:11">
      <c r="A34" s="156">
        <v>5</v>
      </c>
      <c r="B34" s="161" t="s">
        <v>46</v>
      </c>
      <c r="C34" s="159"/>
      <c r="D34" s="159"/>
      <c r="E34" s="157"/>
      <c r="F34" s="159">
        <f>G8*I34</f>
        <v>9.2223894308728</v>
      </c>
      <c r="G34" s="159">
        <f t="shared" ref="G34:G47" si="4">SUM(C34:F34)</f>
        <v>9.2223894308728</v>
      </c>
      <c r="H34" s="157"/>
      <c r="I34" s="182">
        <v>0.002</v>
      </c>
      <c r="J34" s="157"/>
      <c r="K34" s="183"/>
    </row>
    <row r="35" ht="24" customHeight="1" spans="1:11">
      <c r="A35" s="156">
        <v>6</v>
      </c>
      <c r="B35" s="161" t="s">
        <v>47</v>
      </c>
      <c r="C35" s="159"/>
      <c r="D35" s="159"/>
      <c r="E35" s="157"/>
      <c r="F35" s="159">
        <f>G8*I35</f>
        <v>23.055973577182</v>
      </c>
      <c r="G35" s="159">
        <f t="shared" si="4"/>
        <v>23.055973577182</v>
      </c>
      <c r="H35" s="157"/>
      <c r="I35" s="182">
        <v>0.005</v>
      </c>
      <c r="J35" s="157"/>
      <c r="K35" s="183"/>
    </row>
    <row r="36" ht="24" customHeight="1" spans="1:11">
      <c r="A36" s="156">
        <v>7</v>
      </c>
      <c r="B36" s="161" t="s">
        <v>48</v>
      </c>
      <c r="C36" s="159"/>
      <c r="D36" s="159"/>
      <c r="E36" s="157"/>
      <c r="F36" s="159">
        <f>G8*I36</f>
        <v>13.8335841463092</v>
      </c>
      <c r="G36" s="159">
        <f t="shared" si="4"/>
        <v>13.8335841463092</v>
      </c>
      <c r="H36" s="157"/>
      <c r="I36" s="182">
        <v>0.003</v>
      </c>
      <c r="J36" s="157"/>
      <c r="K36" s="183"/>
    </row>
    <row r="37" ht="24" customHeight="1" spans="1:11">
      <c r="A37" s="156">
        <v>8</v>
      </c>
      <c r="B37" s="161" t="s">
        <v>49</v>
      </c>
      <c r="C37" s="159"/>
      <c r="D37" s="159"/>
      <c r="E37" s="157"/>
      <c r="F37" s="159">
        <f>G8*I37</f>
        <v>23.055973577182</v>
      </c>
      <c r="G37" s="159">
        <f t="shared" si="4"/>
        <v>23.055973577182</v>
      </c>
      <c r="H37" s="157"/>
      <c r="I37" s="180">
        <v>0.005</v>
      </c>
      <c r="J37" s="157"/>
      <c r="K37" s="183"/>
    </row>
    <row r="38" ht="24" customHeight="1" spans="1:11">
      <c r="A38" s="156">
        <v>9</v>
      </c>
      <c r="B38" s="161" t="s">
        <v>50</v>
      </c>
      <c r="C38" s="159"/>
      <c r="D38" s="159"/>
      <c r="E38" s="157"/>
      <c r="F38" s="159">
        <f>G8*I38</f>
        <v>29.511646178793</v>
      </c>
      <c r="G38" s="159">
        <f t="shared" si="4"/>
        <v>29.511646178793</v>
      </c>
      <c r="H38" s="157"/>
      <c r="I38" s="182">
        <v>0.0064</v>
      </c>
      <c r="J38" s="157"/>
      <c r="K38" s="183"/>
    </row>
    <row r="39" ht="24" customHeight="1" spans="1:11">
      <c r="A39" s="156">
        <v>10</v>
      </c>
      <c r="B39" s="161" t="s">
        <v>51</v>
      </c>
      <c r="C39" s="159"/>
      <c r="D39" s="159"/>
      <c r="E39" s="157"/>
      <c r="F39" s="159">
        <f>G8*I39</f>
        <v>11.527986788591</v>
      </c>
      <c r="G39" s="159">
        <f t="shared" si="4"/>
        <v>11.527986788591</v>
      </c>
      <c r="H39" s="157"/>
      <c r="I39" s="180">
        <v>0.0025</v>
      </c>
      <c r="J39" s="157"/>
      <c r="K39" s="183"/>
    </row>
    <row r="40" ht="24" customHeight="1" spans="1:11">
      <c r="A40" s="156">
        <v>11</v>
      </c>
      <c r="B40" s="161" t="s">
        <v>52</v>
      </c>
      <c r="C40" s="159"/>
      <c r="D40" s="159"/>
      <c r="E40" s="157"/>
      <c r="F40" s="159">
        <f>G8*I40</f>
        <v>13.8335841463092</v>
      </c>
      <c r="G40" s="159">
        <f t="shared" si="4"/>
        <v>13.8335841463092</v>
      </c>
      <c r="H40" s="157"/>
      <c r="I40" s="180">
        <v>0.003</v>
      </c>
      <c r="J40" s="157"/>
      <c r="K40" s="183"/>
    </row>
    <row r="41" ht="24" customHeight="1" spans="1:11">
      <c r="A41" s="156">
        <v>12</v>
      </c>
      <c r="B41" s="161" t="s">
        <v>53</v>
      </c>
      <c r="C41" s="159"/>
      <c r="D41" s="159"/>
      <c r="E41" s="157"/>
      <c r="F41" s="163">
        <f>IF(G8&lt;=100,G8*1%,IF(G8&lt;=500,1+(G8-100)*0.7%,IF(G8&lt;=1000,1+2.8+(G8-500)*0.55%,IF(G8&lt;=5000,1+2.8+2.75+(G8-1000)*0.35%,IF(G8&lt;=10000,1+2.8+2.75+14+(G8-5000)*0.2%,IF(G8&lt;=100000,1+2.8+2.75+14+10+(G8-10000)*0.05%,1+2.8+2.75+14+10+45+(G8-100000)*0.01%))))))</f>
        <v>19.1891815040274</v>
      </c>
      <c r="G41" s="159">
        <f t="shared" si="4"/>
        <v>19.1891815040274</v>
      </c>
      <c r="H41" s="157"/>
      <c r="I41" s="184">
        <f>G41/G8</f>
        <v>0.00416143379063778</v>
      </c>
      <c r="J41" s="157"/>
      <c r="K41" s="183"/>
    </row>
    <row r="42" ht="24" customHeight="1" spans="1:11">
      <c r="A42" s="156">
        <v>13</v>
      </c>
      <c r="B42" s="164" t="s">
        <v>54</v>
      </c>
      <c r="C42" s="159"/>
      <c r="D42" s="159"/>
      <c r="E42" s="157"/>
      <c r="F42" s="159">
        <f>G8*I42</f>
        <v>23.055973577182</v>
      </c>
      <c r="G42" s="159">
        <f t="shared" si="4"/>
        <v>23.055973577182</v>
      </c>
      <c r="H42" s="157"/>
      <c r="I42" s="180">
        <v>0.005</v>
      </c>
      <c r="J42" s="157"/>
      <c r="K42" s="183"/>
    </row>
    <row r="43" ht="24" customHeight="1" spans="1:11">
      <c r="A43" s="156">
        <v>14</v>
      </c>
      <c r="B43" s="161" t="s">
        <v>55</v>
      </c>
      <c r="C43" s="159"/>
      <c r="D43" s="159"/>
      <c r="E43" s="157"/>
      <c r="F43" s="159">
        <v>10</v>
      </c>
      <c r="G43" s="159">
        <f t="shared" si="4"/>
        <v>10</v>
      </c>
      <c r="H43" s="157"/>
      <c r="I43" s="157"/>
      <c r="J43" s="157"/>
      <c r="K43" s="183"/>
    </row>
    <row r="44" ht="24" customHeight="1" spans="1:11">
      <c r="A44" s="152" t="s">
        <v>56</v>
      </c>
      <c r="B44" s="153" t="s">
        <v>57</v>
      </c>
      <c r="C44" s="154"/>
      <c r="D44" s="154"/>
      <c r="E44" s="154"/>
      <c r="F44" s="154">
        <f>SUM(F45:F45)</f>
        <v>252.285395621364</v>
      </c>
      <c r="G44" s="154">
        <f t="shared" si="4"/>
        <v>252.285395621364</v>
      </c>
      <c r="H44" s="148"/>
      <c r="I44" s="148"/>
      <c r="J44" s="154"/>
      <c r="K44" s="176">
        <f>G44/G$6</f>
        <v>0.0476190476190477</v>
      </c>
    </row>
    <row r="45" s="136" customFormat="1" ht="24" customHeight="1" spans="1:15">
      <c r="A45" s="156">
        <v>1</v>
      </c>
      <c r="B45" s="161" t="s">
        <v>58</v>
      </c>
      <c r="C45" s="159"/>
      <c r="D45" s="159"/>
      <c r="E45" s="159"/>
      <c r="F45" s="159">
        <f>(G8+G29)*I45</f>
        <v>252.285395621364</v>
      </c>
      <c r="G45" s="159">
        <f t="shared" si="4"/>
        <v>252.285395621364</v>
      </c>
      <c r="H45" s="157"/>
      <c r="I45" s="185">
        <v>0.05</v>
      </c>
      <c r="J45" s="157"/>
      <c r="K45" s="180"/>
      <c r="N45" s="141"/>
      <c r="O45" s="178"/>
    </row>
    <row r="46" ht="18" hidden="1" customHeight="1" spans="1:11">
      <c r="A46" s="165" t="s">
        <v>59</v>
      </c>
      <c r="B46" s="166" t="s">
        <v>60</v>
      </c>
      <c r="C46" s="167"/>
      <c r="D46" s="167"/>
      <c r="E46" s="167"/>
      <c r="F46" s="167"/>
      <c r="G46" s="168">
        <f t="shared" si="4"/>
        <v>0</v>
      </c>
      <c r="H46" s="147"/>
      <c r="I46" s="147"/>
      <c r="J46" s="167"/>
      <c r="K46" s="186">
        <f>G46/G$6</f>
        <v>0</v>
      </c>
    </row>
    <row r="47" s="136" customFormat="1" ht="18" hidden="1" customHeight="1" spans="1:15">
      <c r="A47" s="165" t="s">
        <v>61</v>
      </c>
      <c r="B47" s="166" t="s">
        <v>62</v>
      </c>
      <c r="C47" s="167"/>
      <c r="D47" s="167"/>
      <c r="E47" s="167"/>
      <c r="F47" s="167">
        <v>0</v>
      </c>
      <c r="G47" s="168">
        <f t="shared" si="4"/>
        <v>0</v>
      </c>
      <c r="H47" s="147"/>
      <c r="I47" s="147"/>
      <c r="J47" s="167"/>
      <c r="K47" s="186">
        <f>G47/G$6</f>
        <v>0</v>
      </c>
      <c r="N47" s="141"/>
      <c r="O47" s="178"/>
    </row>
    <row r="48" s="136" customFormat="1" ht="18" hidden="1" customHeight="1" spans="1:15">
      <c r="A48" s="27"/>
      <c r="B48" s="162"/>
      <c r="C48" s="169"/>
      <c r="D48" s="169"/>
      <c r="E48" s="169"/>
      <c r="F48" s="169"/>
      <c r="G48" s="169"/>
      <c r="H48" s="170"/>
      <c r="I48" s="170"/>
      <c r="J48" s="170"/>
      <c r="K48" s="187"/>
      <c r="N48" s="141"/>
      <c r="O48" s="178"/>
    </row>
    <row r="49" ht="18" hidden="1" customHeight="1"/>
    <row r="54" customHeight="1" spans="2:2">
      <c r="B54" s="171"/>
    </row>
    <row r="55" customHeight="1" spans="2:2">
      <c r="B55" s="171"/>
    </row>
    <row r="56" customHeight="1" spans="2:2">
      <c r="B56" s="171"/>
    </row>
    <row r="57" customHeight="1" spans="2:2">
      <c r="B57" s="171"/>
    </row>
    <row r="58" customHeight="1" spans="2:2">
      <c r="B58" s="171"/>
    </row>
    <row r="59" customHeight="1" spans="2:2">
      <c r="B59" s="171"/>
    </row>
  </sheetData>
  <mergeCells count="7">
    <mergeCell ref="A3:K3"/>
    <mergeCell ref="C4:G4"/>
    <mergeCell ref="H4:J4"/>
    <mergeCell ref="A4:A5"/>
    <mergeCell ref="B4:B5"/>
    <mergeCell ref="K4:K5"/>
    <mergeCell ref="A1:K2"/>
  </mergeCells>
  <conditionalFormatting sqref="G4:G7 G9:G47 G49:G65548">
    <cfRule type="cellIs" dxfId="0" priority="2" stopIfTrue="1" operator="equal">
      <formula>0</formula>
    </cfRule>
  </conditionalFormatting>
  <pageMargins left="0.393055555555556" right="0.275" top="0.432638888888889" bottom="0.590277777777778" header="0.275" footer="0.511805555555556"/>
  <pageSetup paperSize="9" orientation="portrait" horizontalDpi="600"/>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191"/>
  <sheetViews>
    <sheetView view="pageBreakPreview" zoomScaleNormal="100" workbookViewId="0">
      <pane ySplit="2" topLeftCell="A33" activePane="bottomLeft" state="frozen"/>
      <selection/>
      <selection pane="bottomLeft" activeCell="G8" sqref="G8"/>
    </sheetView>
  </sheetViews>
  <sheetFormatPr defaultColWidth="9" defaultRowHeight="24.95" customHeight="1"/>
  <cols>
    <col min="1" max="1" width="5.375" style="99" customWidth="1"/>
    <col min="2" max="2" width="27.125" customWidth="1"/>
    <col min="3" max="3" width="12.625" customWidth="1"/>
    <col min="4" max="4" width="12.5" customWidth="1"/>
    <col min="5" max="5" width="7" style="3" customWidth="1"/>
    <col min="6" max="6" width="9.125" style="100" customWidth="1"/>
    <col min="7" max="7" width="10.625" style="3" customWidth="1"/>
    <col min="8" max="8" width="9.125" style="3" customWidth="1"/>
    <col min="9" max="9" width="25.5" customWidth="1"/>
    <col min="10" max="10" width="25.5" hidden="1" customWidth="1"/>
    <col min="11" max="11" width="9" hidden="1" customWidth="1"/>
    <col min="12" max="12" width="31.625" hidden="1" customWidth="1"/>
    <col min="13" max="13" width="13.625" hidden="1" customWidth="1"/>
    <col min="14" max="14" width="10.75" style="101" hidden="1" customWidth="1"/>
    <col min="15" max="15" width="9" customWidth="1"/>
    <col min="16" max="16" width="17.375" customWidth="1"/>
    <col min="19" max="19" width="17.375" customWidth="1"/>
  </cols>
  <sheetData>
    <row r="1" customHeight="1" spans="1:10">
      <c r="A1" s="102" t="s">
        <v>63</v>
      </c>
      <c r="B1" s="103"/>
      <c r="C1" s="103"/>
      <c r="D1" s="103"/>
      <c r="E1" s="103"/>
      <c r="F1" s="104"/>
      <c r="G1" s="103"/>
      <c r="H1" s="103"/>
      <c r="I1" s="103"/>
      <c r="J1" s="103"/>
    </row>
    <row r="2" customHeight="1" spans="1:10">
      <c r="A2" s="105" t="s">
        <v>64</v>
      </c>
      <c r="B2" s="106" t="s">
        <v>65</v>
      </c>
      <c r="C2" s="106" t="s">
        <v>66</v>
      </c>
      <c r="D2" s="106" t="s">
        <v>67</v>
      </c>
      <c r="E2" s="106" t="s">
        <v>14</v>
      </c>
      <c r="F2" s="107" t="s">
        <v>68</v>
      </c>
      <c r="G2" s="54" t="s">
        <v>69</v>
      </c>
      <c r="H2" s="54" t="s">
        <v>70</v>
      </c>
      <c r="I2" s="106" t="s">
        <v>71</v>
      </c>
      <c r="J2" s="3"/>
    </row>
    <row r="3" customHeight="1" spans="1:10">
      <c r="A3" s="108" t="s">
        <v>23</v>
      </c>
      <c r="B3" s="109" t="s">
        <v>72</v>
      </c>
      <c r="C3" s="110"/>
      <c r="D3" s="110"/>
      <c r="E3" s="110"/>
      <c r="F3" s="111"/>
      <c r="G3" s="110"/>
      <c r="H3" s="110"/>
      <c r="I3" s="124"/>
      <c r="J3" s="125"/>
    </row>
    <row r="4" customHeight="1" spans="1:15">
      <c r="A4" s="112" t="s">
        <v>73</v>
      </c>
      <c r="B4" s="113" t="s">
        <v>74</v>
      </c>
      <c r="C4" s="113" t="s">
        <v>75</v>
      </c>
      <c r="D4" s="113" t="s">
        <v>76</v>
      </c>
      <c r="E4" s="54" t="s">
        <v>77</v>
      </c>
      <c r="F4" s="55">
        <v>1054</v>
      </c>
      <c r="G4" s="82">
        <v>150.26</v>
      </c>
      <c r="H4" s="114">
        <f>F4*G4</f>
        <v>158374.04</v>
      </c>
      <c r="I4" s="21"/>
      <c r="K4" s="126"/>
      <c r="L4" s="126"/>
      <c r="M4" s="54">
        <v>2413</v>
      </c>
      <c r="N4" s="127">
        <v>3619.5</v>
      </c>
      <c r="O4" s="126"/>
    </row>
    <row r="5" customHeight="1" spans="1:15">
      <c r="A5" s="112" t="s">
        <v>78</v>
      </c>
      <c r="B5" s="21" t="s">
        <v>74</v>
      </c>
      <c r="C5" s="113" t="s">
        <v>79</v>
      </c>
      <c r="D5" s="113" t="s">
        <v>76</v>
      </c>
      <c r="E5" s="54" t="s">
        <v>77</v>
      </c>
      <c r="F5" s="55">
        <v>1644</v>
      </c>
      <c r="G5" s="82">
        <v>120</v>
      </c>
      <c r="H5" s="114">
        <f t="shared" ref="H4:H22" si="0">F5*G5</f>
        <v>197280</v>
      </c>
      <c r="I5" s="21"/>
      <c r="K5" s="126"/>
      <c r="L5" s="126"/>
      <c r="M5" s="54">
        <v>38</v>
      </c>
      <c r="N5" s="127">
        <v>57</v>
      </c>
      <c r="O5" s="126"/>
    </row>
    <row r="6" customHeight="1" spans="1:15">
      <c r="A6" s="112" t="s">
        <v>80</v>
      </c>
      <c r="B6" s="21" t="s">
        <v>81</v>
      </c>
      <c r="C6" s="21" t="s">
        <v>82</v>
      </c>
      <c r="D6" s="21" t="s">
        <v>83</v>
      </c>
      <c r="E6" s="106" t="s">
        <v>77</v>
      </c>
      <c r="F6" s="55">
        <v>320</v>
      </c>
      <c r="G6" s="82">
        <v>115</v>
      </c>
      <c r="H6" s="114">
        <f t="shared" si="0"/>
        <v>36800</v>
      </c>
      <c r="I6" s="21"/>
      <c r="K6" s="3"/>
      <c r="L6" s="128"/>
      <c r="M6" s="54">
        <v>370</v>
      </c>
      <c r="N6" s="127">
        <v>555</v>
      </c>
      <c r="O6" s="3"/>
    </row>
    <row r="7" customHeight="1" spans="1:15">
      <c r="A7" s="112" t="s">
        <v>84</v>
      </c>
      <c r="B7" s="21" t="s">
        <v>81</v>
      </c>
      <c r="C7" s="21" t="s">
        <v>85</v>
      </c>
      <c r="D7" s="21" t="s">
        <v>83</v>
      </c>
      <c r="E7" s="106" t="s">
        <v>77</v>
      </c>
      <c r="F7" s="115">
        <v>370</v>
      </c>
      <c r="G7" s="84">
        <v>97.16</v>
      </c>
      <c r="H7" s="114">
        <f t="shared" si="0"/>
        <v>35949.2</v>
      </c>
      <c r="I7" s="21"/>
      <c r="K7" s="3"/>
      <c r="L7" s="128"/>
      <c r="M7" s="129">
        <v>463</v>
      </c>
      <c r="N7" s="127">
        <v>694.5</v>
      </c>
      <c r="O7" s="3"/>
    </row>
    <row r="8" customHeight="1" spans="1:15">
      <c r="A8" s="112" t="s">
        <v>86</v>
      </c>
      <c r="B8" s="21" t="s">
        <v>81</v>
      </c>
      <c r="C8" s="21" t="s">
        <v>87</v>
      </c>
      <c r="D8" s="21" t="s">
        <v>83</v>
      </c>
      <c r="E8" s="106" t="s">
        <v>77</v>
      </c>
      <c r="F8" s="100">
        <v>313</v>
      </c>
      <c r="G8" s="116">
        <v>86.55</v>
      </c>
      <c r="H8" s="114">
        <f t="shared" si="0"/>
        <v>27090.15</v>
      </c>
      <c r="I8" s="21"/>
      <c r="K8" s="3"/>
      <c r="L8" s="128"/>
      <c r="M8" s="3">
        <v>145</v>
      </c>
      <c r="N8" s="127">
        <v>217.5</v>
      </c>
      <c r="O8" s="3"/>
    </row>
    <row r="9" customHeight="1" spans="1:12">
      <c r="A9" s="112" t="s">
        <v>88</v>
      </c>
      <c r="B9" s="113" t="s">
        <v>89</v>
      </c>
      <c r="C9" s="113" t="s">
        <v>90</v>
      </c>
      <c r="D9" s="113" t="s">
        <v>91</v>
      </c>
      <c r="E9" s="54" t="s">
        <v>77</v>
      </c>
      <c r="F9" s="55">
        <v>5</v>
      </c>
      <c r="G9" s="84">
        <v>221.2</v>
      </c>
      <c r="H9" s="114">
        <f t="shared" si="0"/>
        <v>1106</v>
      </c>
      <c r="I9" s="21"/>
      <c r="L9" s="128"/>
    </row>
    <row r="10" customHeight="1" spans="1:12">
      <c r="A10" s="112" t="s">
        <v>92</v>
      </c>
      <c r="B10" s="113" t="s">
        <v>89</v>
      </c>
      <c r="C10" s="113" t="s">
        <v>93</v>
      </c>
      <c r="D10" s="113" t="s">
        <v>91</v>
      </c>
      <c r="E10" s="54" t="s">
        <v>77</v>
      </c>
      <c r="F10" s="55">
        <v>9</v>
      </c>
      <c r="G10" s="84">
        <v>111.62</v>
      </c>
      <c r="H10" s="114">
        <f t="shared" si="0"/>
        <v>1004.58</v>
      </c>
      <c r="I10" s="21"/>
      <c r="L10" s="128"/>
    </row>
    <row r="11" customHeight="1" spans="1:12">
      <c r="A11" s="112" t="s">
        <v>94</v>
      </c>
      <c r="B11" s="113" t="s">
        <v>95</v>
      </c>
      <c r="C11" s="113" t="s">
        <v>96</v>
      </c>
      <c r="D11" s="113" t="s">
        <v>97</v>
      </c>
      <c r="E11" s="54" t="s">
        <v>98</v>
      </c>
      <c r="F11" s="55">
        <v>10</v>
      </c>
      <c r="G11" s="84">
        <v>1339.64</v>
      </c>
      <c r="H11" s="114">
        <f t="shared" si="0"/>
        <v>13396.4</v>
      </c>
      <c r="I11" s="21" t="s">
        <v>99</v>
      </c>
      <c r="L11" s="128"/>
    </row>
    <row r="12" customHeight="1" spans="1:12">
      <c r="A12" s="112" t="s">
        <v>100</v>
      </c>
      <c r="B12" s="113" t="s">
        <v>95</v>
      </c>
      <c r="C12" s="113" t="s">
        <v>93</v>
      </c>
      <c r="D12" s="113" t="s">
        <v>97</v>
      </c>
      <c r="E12" s="54" t="s">
        <v>98</v>
      </c>
      <c r="F12" s="55">
        <v>18</v>
      </c>
      <c r="G12" s="117">
        <v>1029.83</v>
      </c>
      <c r="H12" s="114">
        <f t="shared" si="0"/>
        <v>18536.94</v>
      </c>
      <c r="I12" s="21" t="s">
        <v>99</v>
      </c>
      <c r="L12" s="128"/>
    </row>
    <row r="13" customHeight="1" spans="1:12">
      <c r="A13" s="112" t="s">
        <v>101</v>
      </c>
      <c r="B13" s="113" t="s">
        <v>95</v>
      </c>
      <c r="C13" s="113" t="s">
        <v>102</v>
      </c>
      <c r="D13" s="113" t="s">
        <v>97</v>
      </c>
      <c r="E13" s="54" t="s">
        <v>98</v>
      </c>
      <c r="F13" s="55">
        <v>234</v>
      </c>
      <c r="G13" s="84">
        <v>240</v>
      </c>
      <c r="H13" s="114">
        <f t="shared" si="0"/>
        <v>56160</v>
      </c>
      <c r="I13" s="21" t="s">
        <v>99</v>
      </c>
      <c r="L13" s="128"/>
    </row>
    <row r="14" customHeight="1" spans="1:12">
      <c r="A14" s="112" t="s">
        <v>103</v>
      </c>
      <c r="B14" s="113" t="s">
        <v>104</v>
      </c>
      <c r="C14" s="113"/>
      <c r="D14" s="113"/>
      <c r="E14" s="54" t="s">
        <v>105</v>
      </c>
      <c r="F14" s="55">
        <v>98</v>
      </c>
      <c r="G14" s="84">
        <v>220</v>
      </c>
      <c r="H14" s="114">
        <f t="shared" si="0"/>
        <v>21560</v>
      </c>
      <c r="I14" s="21"/>
      <c r="K14" t="s">
        <v>106</v>
      </c>
      <c r="L14" s="128"/>
    </row>
    <row r="15" customHeight="1" spans="1:12">
      <c r="A15" s="112" t="s">
        <v>107</v>
      </c>
      <c r="B15" s="113" t="s">
        <v>108</v>
      </c>
      <c r="C15" s="113" t="s">
        <v>109</v>
      </c>
      <c r="D15" s="113" t="s">
        <v>110</v>
      </c>
      <c r="E15" s="54" t="s">
        <v>105</v>
      </c>
      <c r="F15" s="55">
        <v>112</v>
      </c>
      <c r="G15" s="84">
        <v>220</v>
      </c>
      <c r="H15" s="114">
        <f t="shared" si="0"/>
        <v>24640</v>
      </c>
      <c r="I15" s="21"/>
      <c r="K15" t="s">
        <v>111</v>
      </c>
      <c r="L15" s="128"/>
    </row>
    <row r="16" customHeight="1" spans="1:12">
      <c r="A16" s="112" t="s">
        <v>112</v>
      </c>
      <c r="B16" s="113" t="s">
        <v>113</v>
      </c>
      <c r="C16" s="113"/>
      <c r="D16" s="113"/>
      <c r="E16" s="54" t="s">
        <v>77</v>
      </c>
      <c r="F16" s="55">
        <v>1003</v>
      </c>
      <c r="G16" s="84">
        <v>1.89</v>
      </c>
      <c r="H16" s="114">
        <f t="shared" si="0"/>
        <v>1895.67</v>
      </c>
      <c r="I16" s="21"/>
      <c r="K16">
        <v>1003</v>
      </c>
      <c r="L16" s="128"/>
    </row>
    <row r="17" customHeight="1" spans="1:12">
      <c r="A17" s="112" t="s">
        <v>114</v>
      </c>
      <c r="B17" s="113" t="s">
        <v>115</v>
      </c>
      <c r="C17" s="113"/>
      <c r="D17" s="113"/>
      <c r="E17" s="54" t="s">
        <v>77</v>
      </c>
      <c r="F17" s="55">
        <v>1003</v>
      </c>
      <c r="G17" s="84">
        <v>6.04</v>
      </c>
      <c r="H17" s="114">
        <f t="shared" si="0"/>
        <v>6058.12</v>
      </c>
      <c r="I17" s="21"/>
      <c r="L17" s="128"/>
    </row>
    <row r="18" customHeight="1" spans="1:12">
      <c r="A18" s="112" t="s">
        <v>116</v>
      </c>
      <c r="B18" s="118" t="s">
        <v>117</v>
      </c>
      <c r="C18" s="113"/>
      <c r="D18" s="113"/>
      <c r="E18" s="54" t="s">
        <v>98</v>
      </c>
      <c r="F18" s="55">
        <v>50</v>
      </c>
      <c r="G18" s="119">
        <v>120</v>
      </c>
      <c r="H18" s="114">
        <f t="shared" si="0"/>
        <v>6000</v>
      </c>
      <c r="I18" s="21"/>
      <c r="L18" s="128"/>
    </row>
    <row r="19" customHeight="1" spans="1:12">
      <c r="A19" s="112" t="s">
        <v>118</v>
      </c>
      <c r="B19" s="118" t="s">
        <v>119</v>
      </c>
      <c r="C19" s="113" t="s">
        <v>120</v>
      </c>
      <c r="D19" s="113"/>
      <c r="E19" s="54" t="s">
        <v>98</v>
      </c>
      <c r="F19" s="55">
        <v>1264</v>
      </c>
      <c r="G19" s="120">
        <v>56</v>
      </c>
      <c r="H19" s="114">
        <f t="shared" si="0"/>
        <v>70784</v>
      </c>
      <c r="I19" s="118"/>
      <c r="J19" s="130"/>
      <c r="L19" s="128"/>
    </row>
    <row r="20" customHeight="1" spans="1:13">
      <c r="A20" s="112" t="s">
        <v>121</v>
      </c>
      <c r="B20" s="118" t="s">
        <v>122</v>
      </c>
      <c r="C20" s="113" t="s">
        <v>123</v>
      </c>
      <c r="D20" s="113" t="s">
        <v>76</v>
      </c>
      <c r="E20" s="54" t="s">
        <v>77</v>
      </c>
      <c r="F20" s="55">
        <f>F27*3</f>
        <v>3792</v>
      </c>
      <c r="G20" s="117">
        <v>79.8</v>
      </c>
      <c r="H20" s="114">
        <f t="shared" si="0"/>
        <v>302601.6</v>
      </c>
      <c r="I20" s="118"/>
      <c r="J20" s="130"/>
      <c r="K20" t="s">
        <v>124</v>
      </c>
      <c r="M20" s="54"/>
    </row>
    <row r="21" customHeight="1" spans="1:12">
      <c r="A21" s="112" t="s">
        <v>125</v>
      </c>
      <c r="B21" s="113" t="s">
        <v>126</v>
      </c>
      <c r="C21" s="113" t="s">
        <v>120</v>
      </c>
      <c r="D21" s="113"/>
      <c r="E21" s="54" t="s">
        <v>98</v>
      </c>
      <c r="F21" s="55">
        <v>1264</v>
      </c>
      <c r="G21" s="84">
        <v>85.36</v>
      </c>
      <c r="H21" s="114">
        <f t="shared" si="0"/>
        <v>107895.04</v>
      </c>
      <c r="I21" s="118"/>
      <c r="J21" s="130"/>
      <c r="L21" s="128"/>
    </row>
    <row r="22" customHeight="1" spans="1:12">
      <c r="A22" s="112" t="s">
        <v>127</v>
      </c>
      <c r="B22" s="113" t="s">
        <v>128</v>
      </c>
      <c r="C22" s="113" t="s">
        <v>120</v>
      </c>
      <c r="D22" s="113"/>
      <c r="E22" s="54" t="s">
        <v>105</v>
      </c>
      <c r="F22" s="55">
        <f>F27*3</f>
        <v>3792</v>
      </c>
      <c r="G22" s="84">
        <v>46</v>
      </c>
      <c r="H22" s="114">
        <f t="shared" si="0"/>
        <v>174432</v>
      </c>
      <c r="I22" s="118"/>
      <c r="J22" s="130"/>
      <c r="K22" t="s">
        <v>129</v>
      </c>
      <c r="L22" s="128"/>
    </row>
    <row r="23" customHeight="1" spans="1:12">
      <c r="A23" s="112"/>
      <c r="B23" s="113" t="s">
        <v>130</v>
      </c>
      <c r="C23" s="113"/>
      <c r="D23" s="113"/>
      <c r="E23" s="54"/>
      <c r="F23" s="55"/>
      <c r="G23" s="84"/>
      <c r="H23" s="114">
        <f>SUM(H4:H22)</f>
        <v>1261563.74</v>
      </c>
      <c r="I23" s="118"/>
      <c r="J23" s="130"/>
      <c r="L23" s="128"/>
    </row>
    <row r="24" customHeight="1" spans="1:12">
      <c r="A24" s="112" t="s">
        <v>131</v>
      </c>
      <c r="B24" s="113" t="s">
        <v>132</v>
      </c>
      <c r="C24" s="113" t="s">
        <v>133</v>
      </c>
      <c r="D24" s="113"/>
      <c r="E24" s="54" t="s">
        <v>134</v>
      </c>
      <c r="F24" s="55">
        <v>1366</v>
      </c>
      <c r="G24" s="84">
        <v>150.4</v>
      </c>
      <c r="H24" s="114">
        <f>F24*G24</f>
        <v>205446.4</v>
      </c>
      <c r="I24" s="118"/>
      <c r="J24" s="130"/>
      <c r="K24">
        <v>2</v>
      </c>
      <c r="L24" s="128"/>
    </row>
    <row r="25" customHeight="1" spans="1:12">
      <c r="A25" s="112" t="s">
        <v>135</v>
      </c>
      <c r="B25" s="113" t="s">
        <v>136</v>
      </c>
      <c r="C25" s="113" t="s">
        <v>90</v>
      </c>
      <c r="D25" s="113"/>
      <c r="E25" s="54" t="s">
        <v>137</v>
      </c>
      <c r="F25" s="55">
        <v>1</v>
      </c>
      <c r="G25" s="84">
        <v>11786.52</v>
      </c>
      <c r="H25" s="114">
        <f>F25*G25</f>
        <v>11786.52</v>
      </c>
      <c r="I25" s="21"/>
      <c r="L25" s="128"/>
    </row>
    <row r="26" customHeight="1" spans="1:12">
      <c r="A26" s="112"/>
      <c r="B26" s="113" t="s">
        <v>130</v>
      </c>
      <c r="C26" s="113"/>
      <c r="D26" s="113"/>
      <c r="E26" s="54"/>
      <c r="F26" s="55"/>
      <c r="G26" s="84"/>
      <c r="H26" s="114">
        <f>SUM(H24:H25)</f>
        <v>217232.92</v>
      </c>
      <c r="I26" s="21"/>
      <c r="L26" s="128"/>
    </row>
    <row r="27" customHeight="1" spans="1:12">
      <c r="A27" s="112" t="s">
        <v>138</v>
      </c>
      <c r="B27" s="118" t="s">
        <v>139</v>
      </c>
      <c r="C27" s="113" t="s">
        <v>140</v>
      </c>
      <c r="D27" s="113"/>
      <c r="E27" s="54" t="s">
        <v>141</v>
      </c>
      <c r="F27" s="55">
        <v>1264</v>
      </c>
      <c r="G27" s="120">
        <v>650</v>
      </c>
      <c r="H27" s="114">
        <f>F27*G27</f>
        <v>821600</v>
      </c>
      <c r="I27" s="118" t="s">
        <v>142</v>
      </c>
      <c r="J27" s="130"/>
      <c r="L27" s="128"/>
    </row>
    <row r="28" customHeight="1" spans="1:12">
      <c r="A28" s="112" t="s">
        <v>143</v>
      </c>
      <c r="B28" s="113" t="s">
        <v>144</v>
      </c>
      <c r="C28" s="113" t="s">
        <v>145</v>
      </c>
      <c r="D28" s="113"/>
      <c r="E28" s="54" t="s">
        <v>146</v>
      </c>
      <c r="F28" s="55">
        <v>14</v>
      </c>
      <c r="G28" s="84">
        <v>30437.3</v>
      </c>
      <c r="H28" s="114">
        <f>F28*G28</f>
        <v>426122.2</v>
      </c>
      <c r="I28" s="21"/>
      <c r="L28" s="128"/>
    </row>
    <row r="29" customHeight="1" spans="1:14">
      <c r="A29" s="112" t="s">
        <v>147</v>
      </c>
      <c r="B29" s="113" t="s">
        <v>148</v>
      </c>
      <c r="C29" s="113"/>
      <c r="D29" s="113"/>
      <c r="E29" s="54" t="s">
        <v>146</v>
      </c>
      <c r="F29" s="55">
        <v>14</v>
      </c>
      <c r="G29" s="117">
        <v>3000</v>
      </c>
      <c r="H29" s="114">
        <f>F29*G29</f>
        <v>42000</v>
      </c>
      <c r="I29" s="21"/>
      <c r="M29" s="54"/>
      <c r="N29" s="127"/>
    </row>
    <row r="30" customHeight="1" spans="1:12">
      <c r="A30" s="112" t="s">
        <v>149</v>
      </c>
      <c r="B30" s="113" t="s">
        <v>150</v>
      </c>
      <c r="C30" s="113"/>
      <c r="D30" s="113"/>
      <c r="E30" s="54" t="s">
        <v>146</v>
      </c>
      <c r="F30" s="55">
        <f>F25</f>
        <v>1</v>
      </c>
      <c r="G30" s="84">
        <v>10000</v>
      </c>
      <c r="H30" s="114">
        <f>F30*G30</f>
        <v>10000</v>
      </c>
      <c r="I30" s="118"/>
      <c r="J30" s="130"/>
      <c r="L30" s="128"/>
    </row>
    <row r="31" customHeight="1" spans="1:12">
      <c r="A31" s="112"/>
      <c r="B31" s="113" t="s">
        <v>130</v>
      </c>
      <c r="C31" s="113"/>
      <c r="D31" s="113"/>
      <c r="E31" s="54"/>
      <c r="F31" s="55"/>
      <c r="G31" s="84"/>
      <c r="H31" s="114">
        <f>SUM(H27:H30)</f>
        <v>1299722.2</v>
      </c>
      <c r="I31" s="118"/>
      <c r="J31" s="130"/>
      <c r="L31" s="128"/>
    </row>
    <row r="32" customHeight="1" spans="1:12">
      <c r="A32" s="112"/>
      <c r="B32" s="21" t="s">
        <v>151</v>
      </c>
      <c r="C32" s="113"/>
      <c r="D32" s="113"/>
      <c r="E32" s="106" t="s">
        <v>152</v>
      </c>
      <c r="F32" s="55"/>
      <c r="G32" s="84"/>
      <c r="H32" s="114">
        <f>SUM(H23,H26,H31)</f>
        <v>2778518.86</v>
      </c>
      <c r="I32" s="118"/>
      <c r="J32" s="130"/>
      <c r="L32" s="128"/>
    </row>
    <row r="33" customHeight="1" spans="1:10">
      <c r="A33" s="108" t="s">
        <v>25</v>
      </c>
      <c r="B33" s="109" t="s">
        <v>153</v>
      </c>
      <c r="C33" s="110"/>
      <c r="D33" s="110"/>
      <c r="E33" s="110"/>
      <c r="F33" s="111"/>
      <c r="G33" s="110"/>
      <c r="H33" s="110"/>
      <c r="I33" s="124"/>
      <c r="J33" s="125"/>
    </row>
    <row r="34" customHeight="1" spans="1:15">
      <c r="A34" s="112" t="s">
        <v>154</v>
      </c>
      <c r="B34" s="113" t="s">
        <v>74</v>
      </c>
      <c r="C34" s="113" t="s">
        <v>75</v>
      </c>
      <c r="D34" s="113" t="s">
        <v>76</v>
      </c>
      <c r="E34" s="54" t="s">
        <v>77</v>
      </c>
      <c r="F34" s="55">
        <v>20</v>
      </c>
      <c r="G34" s="117">
        <f>G4</f>
        <v>150.26</v>
      </c>
      <c r="H34" s="114">
        <f>F34*G34</f>
        <v>3005.2</v>
      </c>
      <c r="I34" s="21"/>
      <c r="K34" s="126"/>
      <c r="L34" s="126"/>
      <c r="M34" s="54">
        <v>10</v>
      </c>
      <c r="N34" s="127">
        <v>20</v>
      </c>
      <c r="O34" s="126"/>
    </row>
    <row r="35" customHeight="1" spans="1:15">
      <c r="A35" s="112" t="s">
        <v>155</v>
      </c>
      <c r="B35" s="113" t="s">
        <v>74</v>
      </c>
      <c r="C35" s="113" t="s">
        <v>79</v>
      </c>
      <c r="D35" s="113" t="s">
        <v>76</v>
      </c>
      <c r="E35" s="54" t="s">
        <v>77</v>
      </c>
      <c r="F35" s="55">
        <v>874</v>
      </c>
      <c r="G35" s="117">
        <f>G5</f>
        <v>120</v>
      </c>
      <c r="H35" s="114">
        <f t="shared" ref="H35:H54" si="1">F35*G35</f>
        <v>104880</v>
      </c>
      <c r="I35" s="21"/>
      <c r="K35" s="126"/>
      <c r="L35" s="126"/>
      <c r="M35" s="54">
        <v>437</v>
      </c>
      <c r="N35" s="127">
        <v>874</v>
      </c>
      <c r="O35" s="126"/>
    </row>
    <row r="36" customHeight="1" spans="1:15">
      <c r="A36" s="112" t="s">
        <v>156</v>
      </c>
      <c r="B36" s="113" t="s">
        <v>74</v>
      </c>
      <c r="C36" s="113" t="s">
        <v>157</v>
      </c>
      <c r="D36" s="113" t="s">
        <v>76</v>
      </c>
      <c r="E36" s="54" t="s">
        <v>77</v>
      </c>
      <c r="F36" s="55">
        <v>1178</v>
      </c>
      <c r="G36" s="117">
        <v>25</v>
      </c>
      <c r="H36" s="114">
        <f t="shared" si="1"/>
        <v>29450</v>
      </c>
      <c r="I36" s="21"/>
      <c r="K36" s="126">
        <f>SUM(F34:F36)</f>
        <v>2072</v>
      </c>
      <c r="L36" s="126">
        <v>2072</v>
      </c>
      <c r="M36" s="54">
        <v>589</v>
      </c>
      <c r="N36" s="127">
        <v>1178</v>
      </c>
      <c r="O36" s="126"/>
    </row>
    <row r="37" customHeight="1" spans="1:15">
      <c r="A37" s="112" t="s">
        <v>158</v>
      </c>
      <c r="B37" s="21" t="s">
        <v>81</v>
      </c>
      <c r="C37" s="21" t="s">
        <v>85</v>
      </c>
      <c r="D37" s="21" t="s">
        <v>83</v>
      </c>
      <c r="E37" s="106" t="s">
        <v>77</v>
      </c>
      <c r="F37" s="107">
        <v>900</v>
      </c>
      <c r="G37" s="121">
        <f>G7</f>
        <v>97.16</v>
      </c>
      <c r="H37" s="114">
        <f t="shared" si="1"/>
        <v>87444</v>
      </c>
      <c r="I37" s="21"/>
      <c r="K37" s="3"/>
      <c r="L37" s="3"/>
      <c r="M37" s="106">
        <v>450</v>
      </c>
      <c r="N37" s="127">
        <v>900</v>
      </c>
      <c r="O37" s="3"/>
    </row>
    <row r="38" customHeight="1" spans="1:15">
      <c r="A38" s="112" t="s">
        <v>159</v>
      </c>
      <c r="B38" s="21" t="s">
        <v>81</v>
      </c>
      <c r="C38" s="21" t="s">
        <v>87</v>
      </c>
      <c r="D38" s="21" t="s">
        <v>83</v>
      </c>
      <c r="E38" s="106" t="s">
        <v>77</v>
      </c>
      <c r="F38" s="107">
        <v>268</v>
      </c>
      <c r="G38" s="122">
        <f>G8</f>
        <v>86.55</v>
      </c>
      <c r="H38" s="114">
        <f t="shared" si="1"/>
        <v>23195.4</v>
      </c>
      <c r="I38" s="21"/>
      <c r="K38" s="3"/>
      <c r="L38" s="3"/>
      <c r="M38" s="106">
        <v>134</v>
      </c>
      <c r="N38" s="127">
        <v>268</v>
      </c>
      <c r="O38" s="3"/>
    </row>
    <row r="39" customHeight="1" spans="1:15">
      <c r="A39" s="112" t="s">
        <v>160</v>
      </c>
      <c r="B39" s="21" t="s">
        <v>81</v>
      </c>
      <c r="C39" s="21" t="s">
        <v>161</v>
      </c>
      <c r="D39" s="21" t="s">
        <v>83</v>
      </c>
      <c r="E39" s="106" t="s">
        <v>77</v>
      </c>
      <c r="F39" s="55">
        <v>188</v>
      </c>
      <c r="G39" s="121">
        <v>47.84</v>
      </c>
      <c r="H39" s="114">
        <f t="shared" si="1"/>
        <v>8993.92</v>
      </c>
      <c r="I39" s="21"/>
      <c r="K39" s="3">
        <f>SUM(F37:F39)</f>
        <v>1356</v>
      </c>
      <c r="L39" s="3"/>
      <c r="M39" s="54">
        <v>94</v>
      </c>
      <c r="N39" s="127">
        <v>188</v>
      </c>
      <c r="O39" s="3"/>
    </row>
    <row r="40" customHeight="1" spans="1:14">
      <c r="A40" s="112" t="s">
        <v>162</v>
      </c>
      <c r="B40" s="113" t="s">
        <v>89</v>
      </c>
      <c r="C40" s="113" t="s">
        <v>90</v>
      </c>
      <c r="D40" s="113" t="s">
        <v>91</v>
      </c>
      <c r="E40" s="54" t="s">
        <v>77</v>
      </c>
      <c r="F40" s="55">
        <v>8</v>
      </c>
      <c r="G40" s="117">
        <f>G9</f>
        <v>221.2</v>
      </c>
      <c r="H40" s="114">
        <f t="shared" si="1"/>
        <v>1769.6</v>
      </c>
      <c r="I40" s="21"/>
      <c r="M40" s="54">
        <v>4</v>
      </c>
      <c r="N40" s="127">
        <v>8</v>
      </c>
    </row>
    <row r="41" customHeight="1" spans="1:14">
      <c r="A41" s="112" t="s">
        <v>163</v>
      </c>
      <c r="B41" s="113" t="s">
        <v>89</v>
      </c>
      <c r="C41" s="113" t="s">
        <v>93</v>
      </c>
      <c r="D41" s="113" t="s">
        <v>91</v>
      </c>
      <c r="E41" s="54" t="s">
        <v>77</v>
      </c>
      <c r="F41" s="55">
        <v>10</v>
      </c>
      <c r="G41" s="117">
        <f>G10</f>
        <v>111.62</v>
      </c>
      <c r="H41" s="114">
        <f t="shared" si="1"/>
        <v>1116.2</v>
      </c>
      <c r="I41" s="21"/>
      <c r="M41" s="54">
        <v>5</v>
      </c>
      <c r="N41" s="127">
        <v>10</v>
      </c>
    </row>
    <row r="42" customHeight="1" spans="1:14">
      <c r="A42" s="112" t="s">
        <v>164</v>
      </c>
      <c r="B42" s="113" t="s">
        <v>95</v>
      </c>
      <c r="C42" s="113" t="s">
        <v>93</v>
      </c>
      <c r="D42" s="113" t="s">
        <v>97</v>
      </c>
      <c r="E42" s="54" t="s">
        <v>98</v>
      </c>
      <c r="F42" s="55">
        <v>12</v>
      </c>
      <c r="G42" s="117">
        <f>G12</f>
        <v>1029.83</v>
      </c>
      <c r="H42" s="114">
        <f t="shared" si="1"/>
        <v>12357.96</v>
      </c>
      <c r="I42" s="21" t="s">
        <v>99</v>
      </c>
      <c r="M42" s="54">
        <v>6</v>
      </c>
      <c r="N42" s="127">
        <v>12</v>
      </c>
    </row>
    <row r="43" customHeight="1" spans="1:14">
      <c r="A43" s="112" t="s">
        <v>165</v>
      </c>
      <c r="B43" s="113" t="s">
        <v>95</v>
      </c>
      <c r="C43" s="113" t="s">
        <v>109</v>
      </c>
      <c r="D43" s="113" t="s">
        <v>97</v>
      </c>
      <c r="E43" s="54" t="s">
        <v>98</v>
      </c>
      <c r="F43" s="55">
        <v>24</v>
      </c>
      <c r="G43" s="117">
        <v>437.61</v>
      </c>
      <c r="H43" s="114">
        <f t="shared" si="1"/>
        <v>10502.64</v>
      </c>
      <c r="I43" s="21" t="s">
        <v>99</v>
      </c>
      <c r="M43" s="54">
        <v>12</v>
      </c>
      <c r="N43" s="127">
        <v>24</v>
      </c>
    </row>
    <row r="44" customHeight="1" spans="1:14">
      <c r="A44" s="112" t="s">
        <v>166</v>
      </c>
      <c r="B44" s="113" t="s">
        <v>95</v>
      </c>
      <c r="C44" s="113" t="s">
        <v>102</v>
      </c>
      <c r="D44" s="113" t="s">
        <v>97</v>
      </c>
      <c r="E44" s="54" t="s">
        <v>98</v>
      </c>
      <c r="F44" s="55">
        <v>137.8</v>
      </c>
      <c r="G44" s="117">
        <f>G13</f>
        <v>240</v>
      </c>
      <c r="H44" s="114">
        <f t="shared" si="1"/>
        <v>33072</v>
      </c>
      <c r="I44" s="21" t="s">
        <v>99</v>
      </c>
      <c r="M44" s="54"/>
      <c r="N44" s="127"/>
    </row>
    <row r="45" customHeight="1" spans="1:14">
      <c r="A45" s="112" t="s">
        <v>167</v>
      </c>
      <c r="B45" s="113" t="s">
        <v>104</v>
      </c>
      <c r="C45" s="113"/>
      <c r="D45" s="113"/>
      <c r="E45" s="54" t="s">
        <v>105</v>
      </c>
      <c r="F45" s="55">
        <v>28</v>
      </c>
      <c r="G45" s="117">
        <v>220</v>
      </c>
      <c r="H45" s="114">
        <f t="shared" si="1"/>
        <v>6160</v>
      </c>
      <c r="I45" s="21"/>
      <c r="K45" t="s">
        <v>106</v>
      </c>
      <c r="M45" s="54">
        <v>14</v>
      </c>
      <c r="N45" s="127">
        <v>28</v>
      </c>
    </row>
    <row r="46" customHeight="1" spans="1:14">
      <c r="A46" s="112" t="s">
        <v>168</v>
      </c>
      <c r="B46" s="113" t="s">
        <v>108</v>
      </c>
      <c r="C46" s="113" t="s">
        <v>109</v>
      </c>
      <c r="D46" s="113" t="s">
        <v>110</v>
      </c>
      <c r="E46" s="54" t="s">
        <v>105</v>
      </c>
      <c r="F46" s="55">
        <v>76</v>
      </c>
      <c r="G46" s="117">
        <v>220</v>
      </c>
      <c r="H46" s="114">
        <f t="shared" si="1"/>
        <v>16720</v>
      </c>
      <c r="I46" s="21"/>
      <c r="K46" t="s">
        <v>169</v>
      </c>
      <c r="M46" s="54">
        <v>76</v>
      </c>
      <c r="N46" s="127">
        <v>152</v>
      </c>
    </row>
    <row r="47" customHeight="1" spans="1:12">
      <c r="A47" s="112" t="s">
        <v>170</v>
      </c>
      <c r="B47" s="113" t="s">
        <v>113</v>
      </c>
      <c r="C47" s="113"/>
      <c r="D47" s="113"/>
      <c r="E47" s="54" t="s">
        <v>77</v>
      </c>
      <c r="F47" s="55">
        <v>1356</v>
      </c>
      <c r="G47" s="117">
        <v>1.89</v>
      </c>
      <c r="H47" s="114">
        <f t="shared" si="1"/>
        <v>2562.84</v>
      </c>
      <c r="I47" s="21"/>
      <c r="L47">
        <v>1356</v>
      </c>
    </row>
    <row r="48" customHeight="1" spans="1:9">
      <c r="A48" s="112" t="s">
        <v>171</v>
      </c>
      <c r="B48" s="113" t="s">
        <v>115</v>
      </c>
      <c r="C48" s="113"/>
      <c r="D48" s="113"/>
      <c r="E48" s="54" t="s">
        <v>77</v>
      </c>
      <c r="F48" s="55">
        <v>1356</v>
      </c>
      <c r="G48" s="117">
        <v>6.04</v>
      </c>
      <c r="H48" s="114">
        <f t="shared" si="1"/>
        <v>8190.24</v>
      </c>
      <c r="I48" s="21"/>
    </row>
    <row r="49" customHeight="1" spans="1:9">
      <c r="A49" s="112" t="s">
        <v>172</v>
      </c>
      <c r="B49" s="118" t="s">
        <v>117</v>
      </c>
      <c r="C49" s="113"/>
      <c r="D49" s="113"/>
      <c r="E49" s="54" t="s">
        <v>98</v>
      </c>
      <c r="F49" s="55">
        <v>68</v>
      </c>
      <c r="G49" s="123">
        <v>120</v>
      </c>
      <c r="H49" s="114">
        <f t="shared" si="1"/>
        <v>8160</v>
      </c>
      <c r="I49" s="21"/>
    </row>
    <row r="50" customHeight="1" spans="1:10">
      <c r="A50" s="112" t="s">
        <v>173</v>
      </c>
      <c r="B50" s="118" t="s">
        <v>119</v>
      </c>
      <c r="C50" s="113" t="s">
        <v>120</v>
      </c>
      <c r="D50" s="113"/>
      <c r="E50" s="54" t="s">
        <v>98</v>
      </c>
      <c r="F50" s="55">
        <v>689</v>
      </c>
      <c r="G50" s="123">
        <v>56</v>
      </c>
      <c r="H50" s="114">
        <f t="shared" si="1"/>
        <v>38584</v>
      </c>
      <c r="I50" s="118"/>
      <c r="J50" s="130"/>
    </row>
    <row r="51" customHeight="1" spans="1:13">
      <c r="A51" s="112" t="s">
        <v>174</v>
      </c>
      <c r="B51" s="118" t="s">
        <v>122</v>
      </c>
      <c r="C51" s="113" t="s">
        <v>123</v>
      </c>
      <c r="D51" s="113" t="s">
        <v>76</v>
      </c>
      <c r="E51" s="54" t="s">
        <v>77</v>
      </c>
      <c r="F51" s="55">
        <f>F55*3</f>
        <v>2067</v>
      </c>
      <c r="G51" s="117">
        <v>79.8</v>
      </c>
      <c r="H51" s="114">
        <f t="shared" si="1"/>
        <v>164946.6</v>
      </c>
      <c r="I51" s="118"/>
      <c r="J51" s="130"/>
      <c r="M51" s="54"/>
    </row>
    <row r="52" customHeight="1" spans="1:10">
      <c r="A52" s="112" t="s">
        <v>175</v>
      </c>
      <c r="B52" s="113" t="s">
        <v>126</v>
      </c>
      <c r="C52" s="113" t="s">
        <v>120</v>
      </c>
      <c r="D52" s="113"/>
      <c r="E52" s="54" t="s">
        <v>98</v>
      </c>
      <c r="F52" s="55">
        <v>689</v>
      </c>
      <c r="G52" s="117">
        <v>85.36</v>
      </c>
      <c r="H52" s="114">
        <f t="shared" si="1"/>
        <v>58813.04</v>
      </c>
      <c r="I52" s="118"/>
      <c r="J52" s="130"/>
    </row>
    <row r="53" customHeight="1" spans="1:11">
      <c r="A53" s="112" t="s">
        <v>176</v>
      </c>
      <c r="B53" s="113" t="s">
        <v>128</v>
      </c>
      <c r="C53" s="113" t="s">
        <v>120</v>
      </c>
      <c r="D53" s="113"/>
      <c r="E53" s="54" t="s">
        <v>105</v>
      </c>
      <c r="F53" s="55">
        <f>F55*3</f>
        <v>2067</v>
      </c>
      <c r="G53" s="117">
        <v>46</v>
      </c>
      <c r="H53" s="114">
        <f t="shared" si="1"/>
        <v>95082</v>
      </c>
      <c r="I53" s="118"/>
      <c r="J53" s="130"/>
      <c r="K53" t="s">
        <v>177</v>
      </c>
    </row>
    <row r="54" customHeight="1" spans="1:10">
      <c r="A54" s="112"/>
      <c r="B54" s="21" t="s">
        <v>130</v>
      </c>
      <c r="C54" s="113"/>
      <c r="D54" s="113"/>
      <c r="E54" s="54"/>
      <c r="F54" s="55"/>
      <c r="G54" s="117"/>
      <c r="H54" s="114">
        <f>SUM(H34:H53)</f>
        <v>715005.64</v>
      </c>
      <c r="I54" s="118"/>
      <c r="J54" s="130"/>
    </row>
    <row r="55" customHeight="1" spans="1:10">
      <c r="A55" s="112" t="s">
        <v>178</v>
      </c>
      <c r="B55" s="118" t="s">
        <v>139</v>
      </c>
      <c r="C55" s="113" t="s">
        <v>140</v>
      </c>
      <c r="D55" s="113"/>
      <c r="E55" s="54" t="s">
        <v>141</v>
      </c>
      <c r="F55" s="55">
        <v>689</v>
      </c>
      <c r="G55" s="123">
        <v>650</v>
      </c>
      <c r="H55" s="114">
        <f>F55*G55</f>
        <v>447850</v>
      </c>
      <c r="I55" s="118" t="s">
        <v>142</v>
      </c>
      <c r="J55" s="130"/>
    </row>
    <row r="56" customHeight="1" spans="1:14">
      <c r="A56" s="112" t="s">
        <v>179</v>
      </c>
      <c r="B56" s="113" t="s">
        <v>180</v>
      </c>
      <c r="C56" s="113" t="s">
        <v>181</v>
      </c>
      <c r="D56" s="113"/>
      <c r="E56" s="54" t="s">
        <v>146</v>
      </c>
      <c r="F56" s="55">
        <v>4</v>
      </c>
      <c r="G56" s="117">
        <v>28257.3</v>
      </c>
      <c r="H56" s="114">
        <f>F56*G56</f>
        <v>113029.2</v>
      </c>
      <c r="I56" s="21"/>
      <c r="M56" s="54">
        <v>2</v>
      </c>
      <c r="N56" s="127">
        <v>4</v>
      </c>
    </row>
    <row r="57" customHeight="1" spans="1:14">
      <c r="A57" s="112" t="s">
        <v>182</v>
      </c>
      <c r="B57" s="113" t="s">
        <v>148</v>
      </c>
      <c r="C57" s="113"/>
      <c r="D57" s="113"/>
      <c r="E57" s="54" t="s">
        <v>146</v>
      </c>
      <c r="F57" s="55">
        <v>4</v>
      </c>
      <c r="G57" s="117">
        <v>3000</v>
      </c>
      <c r="H57" s="114">
        <f>F57*G57</f>
        <v>12000</v>
      </c>
      <c r="I57" s="21"/>
      <c r="M57" s="54"/>
      <c r="N57" s="127"/>
    </row>
    <row r="58" customHeight="1" spans="1:12">
      <c r="A58" s="112" t="s">
        <v>147</v>
      </c>
      <c r="B58" s="113" t="s">
        <v>150</v>
      </c>
      <c r="C58" s="113"/>
      <c r="D58" s="113"/>
      <c r="E58" s="54" t="s">
        <v>146</v>
      </c>
      <c r="F58" s="55">
        <v>1</v>
      </c>
      <c r="G58" s="84">
        <v>10000</v>
      </c>
      <c r="H58" s="114">
        <f>F58*G58</f>
        <v>10000</v>
      </c>
      <c r="I58" s="118"/>
      <c r="J58" s="130"/>
      <c r="L58" s="128"/>
    </row>
    <row r="59" customHeight="1" spans="1:12">
      <c r="A59" s="112"/>
      <c r="B59" s="21" t="s">
        <v>130</v>
      </c>
      <c r="C59" s="113"/>
      <c r="D59" s="113"/>
      <c r="E59" s="54"/>
      <c r="F59" s="55"/>
      <c r="G59" s="84"/>
      <c r="H59" s="114">
        <f>SUM(H55:H58)</f>
        <v>582879.2</v>
      </c>
      <c r="I59" s="118"/>
      <c r="J59" s="130"/>
      <c r="L59" s="128"/>
    </row>
    <row r="60" customHeight="1" spans="1:9">
      <c r="A60" s="112" t="s">
        <v>183</v>
      </c>
      <c r="B60" s="113" t="s">
        <v>136</v>
      </c>
      <c r="C60" s="113" t="s">
        <v>96</v>
      </c>
      <c r="D60" s="113"/>
      <c r="E60" s="54" t="s">
        <v>137</v>
      </c>
      <c r="F60" s="55">
        <v>1</v>
      </c>
      <c r="G60" s="117">
        <v>11786.52</v>
      </c>
      <c r="H60" s="114">
        <f>F60*G60</f>
        <v>11786.52</v>
      </c>
      <c r="I60" s="21"/>
    </row>
    <row r="61" customHeight="1" spans="1:10">
      <c r="A61" s="112" t="s">
        <v>184</v>
      </c>
      <c r="B61" s="113" t="s">
        <v>132</v>
      </c>
      <c r="C61" s="113" t="s">
        <v>185</v>
      </c>
      <c r="D61" s="113"/>
      <c r="E61" s="54" t="s">
        <v>134</v>
      </c>
      <c r="F61" s="55">
        <v>814</v>
      </c>
      <c r="G61" s="117">
        <v>251.28</v>
      </c>
      <c r="H61" s="114">
        <f>F61*G61</f>
        <v>204541.92</v>
      </c>
      <c r="I61" s="118"/>
      <c r="J61" s="130"/>
    </row>
    <row r="62" customHeight="1" spans="1:10">
      <c r="A62" s="112" t="s">
        <v>186</v>
      </c>
      <c r="B62" s="113" t="s">
        <v>132</v>
      </c>
      <c r="C62" s="113" t="s">
        <v>133</v>
      </c>
      <c r="D62" s="113"/>
      <c r="E62" s="54" t="s">
        <v>134</v>
      </c>
      <c r="F62" s="55">
        <v>204</v>
      </c>
      <c r="G62" s="117">
        <v>150.4</v>
      </c>
      <c r="H62" s="114">
        <f>F62*G62</f>
        <v>30681.6</v>
      </c>
      <c r="I62" s="118"/>
      <c r="J62" s="130"/>
    </row>
    <row r="63" customHeight="1" spans="1:10">
      <c r="A63" s="112"/>
      <c r="B63" s="21" t="s">
        <v>130</v>
      </c>
      <c r="C63" s="113"/>
      <c r="D63" s="113"/>
      <c r="E63" s="54"/>
      <c r="F63" s="55"/>
      <c r="G63" s="117"/>
      <c r="H63" s="114">
        <f>SUM(H60:H62)</f>
        <v>247010.04</v>
      </c>
      <c r="I63" s="118"/>
      <c r="J63" s="130"/>
    </row>
    <row r="64" customHeight="1" spans="1:10">
      <c r="A64" s="112"/>
      <c r="B64" s="21" t="s">
        <v>151</v>
      </c>
      <c r="C64" s="113"/>
      <c r="D64" s="113"/>
      <c r="E64" s="106" t="s">
        <v>152</v>
      </c>
      <c r="F64" s="55"/>
      <c r="G64" s="117"/>
      <c r="H64" s="114">
        <f>SUM(H54,H59,H63)</f>
        <v>1544894.88</v>
      </c>
      <c r="I64" s="118"/>
      <c r="J64" s="130"/>
    </row>
    <row r="65" customHeight="1" spans="1:10">
      <c r="A65" s="108" t="s">
        <v>27</v>
      </c>
      <c r="B65" s="109" t="s">
        <v>187</v>
      </c>
      <c r="C65" s="110"/>
      <c r="D65" s="110"/>
      <c r="E65" s="110"/>
      <c r="F65" s="111"/>
      <c r="G65" s="110"/>
      <c r="H65" s="110"/>
      <c r="I65" s="124"/>
      <c r="J65" s="125"/>
    </row>
    <row r="66" customHeight="1" spans="1:15">
      <c r="A66" s="112" t="s">
        <v>188</v>
      </c>
      <c r="B66" s="113" t="s">
        <v>74</v>
      </c>
      <c r="C66" s="113" t="s">
        <v>75</v>
      </c>
      <c r="D66" s="113" t="s">
        <v>76</v>
      </c>
      <c r="E66" s="54" t="s">
        <v>77</v>
      </c>
      <c r="F66" s="55">
        <v>860</v>
      </c>
      <c r="G66" s="84">
        <f>G34</f>
        <v>150.26</v>
      </c>
      <c r="H66" s="114">
        <f>F66*G66</f>
        <v>129223.6</v>
      </c>
      <c r="I66" s="21"/>
      <c r="K66" s="131"/>
      <c r="L66" s="131"/>
      <c r="M66" s="131"/>
      <c r="N66" s="132"/>
      <c r="O66" s="131"/>
    </row>
    <row r="67" customHeight="1" spans="1:15">
      <c r="A67" s="112" t="s">
        <v>189</v>
      </c>
      <c r="B67" s="113" t="s">
        <v>74</v>
      </c>
      <c r="C67" s="113" t="s">
        <v>79</v>
      </c>
      <c r="D67" s="113" t="s">
        <v>76</v>
      </c>
      <c r="E67" s="54" t="s">
        <v>77</v>
      </c>
      <c r="F67" s="55">
        <v>2250</v>
      </c>
      <c r="G67" s="84">
        <f>G35</f>
        <v>120</v>
      </c>
      <c r="H67" s="114">
        <f t="shared" ref="H67:H83" si="2">F67*G67</f>
        <v>270000</v>
      </c>
      <c r="I67" s="21"/>
      <c r="K67" s="126"/>
      <c r="L67" s="126"/>
      <c r="M67" s="126"/>
      <c r="N67" s="127"/>
      <c r="O67" s="126"/>
    </row>
    <row r="68" customHeight="1" spans="1:15">
      <c r="A68" s="112" t="s">
        <v>190</v>
      </c>
      <c r="B68" s="113" t="s">
        <v>74</v>
      </c>
      <c r="C68" s="113" t="s">
        <v>157</v>
      </c>
      <c r="D68" s="113" t="s">
        <v>76</v>
      </c>
      <c r="E68" s="54" t="s">
        <v>77</v>
      </c>
      <c r="F68" s="55">
        <v>2980</v>
      </c>
      <c r="G68" s="84">
        <v>91.55</v>
      </c>
      <c r="H68" s="114">
        <f t="shared" si="2"/>
        <v>272819</v>
      </c>
      <c r="I68" s="21"/>
      <c r="K68" s="126">
        <f>SUM(F66:F68)</f>
        <v>6090</v>
      </c>
      <c r="L68" s="126">
        <v>6090</v>
      </c>
      <c r="M68" s="126"/>
      <c r="N68" s="127"/>
      <c r="O68" s="126"/>
    </row>
    <row r="69" customHeight="1" spans="1:15">
      <c r="A69" s="112" t="s">
        <v>191</v>
      </c>
      <c r="B69" s="21" t="s">
        <v>81</v>
      </c>
      <c r="C69" s="21" t="s">
        <v>85</v>
      </c>
      <c r="D69" s="21" t="s">
        <v>83</v>
      </c>
      <c r="E69" s="106" t="s">
        <v>77</v>
      </c>
      <c r="F69" s="107">
        <v>1204</v>
      </c>
      <c r="G69" s="84">
        <f>G37</f>
        <v>97.16</v>
      </c>
      <c r="H69" s="114">
        <f t="shared" si="2"/>
        <v>116980.64</v>
      </c>
      <c r="I69" s="21"/>
      <c r="K69" s="3"/>
      <c r="L69" s="3"/>
      <c r="M69" s="3"/>
      <c r="N69" s="100"/>
      <c r="O69" s="3"/>
    </row>
    <row r="70" customHeight="1" spans="1:15">
      <c r="A70" s="112" t="s">
        <v>192</v>
      </c>
      <c r="B70" s="21" t="s">
        <v>81</v>
      </c>
      <c r="C70" s="21" t="s">
        <v>87</v>
      </c>
      <c r="D70" s="21" t="s">
        <v>83</v>
      </c>
      <c r="E70" s="106" t="s">
        <v>77</v>
      </c>
      <c r="F70" s="107">
        <v>327</v>
      </c>
      <c r="G70" s="116">
        <f>G38</f>
        <v>86.55</v>
      </c>
      <c r="H70" s="114">
        <f t="shared" si="2"/>
        <v>28301.85</v>
      </c>
      <c r="I70" s="21"/>
      <c r="K70" s="3"/>
      <c r="L70" s="3"/>
      <c r="M70" s="54">
        <v>1008</v>
      </c>
      <c r="N70" s="100">
        <v>3177.15901060071</v>
      </c>
      <c r="O70" s="3"/>
    </row>
    <row r="71" customHeight="1" spans="1:14">
      <c r="A71" s="112" t="s">
        <v>193</v>
      </c>
      <c r="B71" s="113" t="s">
        <v>89</v>
      </c>
      <c r="C71" s="113" t="s">
        <v>90</v>
      </c>
      <c r="D71" s="113" t="s">
        <v>91</v>
      </c>
      <c r="E71" s="54" t="s">
        <v>77</v>
      </c>
      <c r="F71" s="55">
        <v>30</v>
      </c>
      <c r="G71" s="84">
        <f>G40</f>
        <v>221.2</v>
      </c>
      <c r="H71" s="114">
        <f t="shared" si="2"/>
        <v>6636</v>
      </c>
      <c r="I71" s="21"/>
      <c r="M71" s="54">
        <v>138</v>
      </c>
      <c r="N71" s="100">
        <v>434.968197879859</v>
      </c>
    </row>
    <row r="72" customHeight="1" spans="1:14">
      <c r="A72" s="112" t="s">
        <v>194</v>
      </c>
      <c r="B72" s="113" t="s">
        <v>95</v>
      </c>
      <c r="C72" s="113" t="s">
        <v>96</v>
      </c>
      <c r="D72" s="113" t="s">
        <v>97</v>
      </c>
      <c r="E72" s="54" t="s">
        <v>98</v>
      </c>
      <c r="F72" s="55">
        <v>17</v>
      </c>
      <c r="G72" s="84">
        <v>1339.64</v>
      </c>
      <c r="H72" s="114">
        <f t="shared" si="2"/>
        <v>22773.88</v>
      </c>
      <c r="I72" s="21" t="s">
        <v>99</v>
      </c>
      <c r="M72" s="106">
        <v>312</v>
      </c>
      <c r="N72" s="100">
        <v>983.406360424028</v>
      </c>
    </row>
    <row r="73" customHeight="1" spans="1:14">
      <c r="A73" s="112" t="s">
        <v>195</v>
      </c>
      <c r="B73" s="113" t="s">
        <v>95</v>
      </c>
      <c r="C73" s="113" t="s">
        <v>93</v>
      </c>
      <c r="D73" s="113" t="s">
        <v>97</v>
      </c>
      <c r="E73" s="54" t="s">
        <v>98</v>
      </c>
      <c r="F73" s="55">
        <v>31.5194346289753</v>
      </c>
      <c r="G73" s="117">
        <v>1029.83</v>
      </c>
      <c r="H73" s="114">
        <f t="shared" si="2"/>
        <v>32459.6593639576</v>
      </c>
      <c r="I73" s="21" t="s">
        <v>99</v>
      </c>
      <c r="M73" s="106">
        <v>119</v>
      </c>
      <c r="N73" s="100">
        <v>375.081272084806</v>
      </c>
    </row>
    <row r="74" customHeight="1" spans="1:14">
      <c r="A74" s="112" t="s">
        <v>196</v>
      </c>
      <c r="B74" s="113" t="s">
        <v>95</v>
      </c>
      <c r="C74" s="113" t="s">
        <v>102</v>
      </c>
      <c r="D74" s="113" t="s">
        <v>97</v>
      </c>
      <c r="E74" s="54" t="s">
        <v>98</v>
      </c>
      <c r="F74" s="55">
        <v>454</v>
      </c>
      <c r="G74" s="84">
        <v>240</v>
      </c>
      <c r="H74" s="114">
        <f t="shared" si="2"/>
        <v>108960</v>
      </c>
      <c r="I74" s="21" t="s">
        <v>99</v>
      </c>
      <c r="M74" s="106"/>
      <c r="N74" s="100"/>
    </row>
    <row r="75" customHeight="1" spans="1:14">
      <c r="A75" s="112" t="s">
        <v>197</v>
      </c>
      <c r="B75" s="113" t="s">
        <v>104</v>
      </c>
      <c r="C75" s="113"/>
      <c r="D75" s="113"/>
      <c r="E75" s="54" t="s">
        <v>105</v>
      </c>
      <c r="F75" s="55">
        <v>70</v>
      </c>
      <c r="G75" s="117">
        <v>220</v>
      </c>
      <c r="H75" s="114">
        <f t="shared" si="2"/>
        <v>15400</v>
      </c>
      <c r="I75" s="21"/>
      <c r="K75" t="s">
        <v>106</v>
      </c>
      <c r="M75" s="54">
        <v>6</v>
      </c>
      <c r="N75" s="100">
        <v>18.9116607773852</v>
      </c>
    </row>
    <row r="76" customHeight="1" spans="1:14">
      <c r="A76" s="112" t="s">
        <v>198</v>
      </c>
      <c r="B76" s="113" t="s">
        <v>108</v>
      </c>
      <c r="C76" s="113" t="s">
        <v>109</v>
      </c>
      <c r="D76" s="113" t="s">
        <v>110</v>
      </c>
      <c r="E76" s="54" t="s">
        <v>105</v>
      </c>
      <c r="F76" s="55">
        <v>196</v>
      </c>
      <c r="G76" s="117">
        <v>220</v>
      </c>
      <c r="H76" s="114">
        <f t="shared" si="2"/>
        <v>43120</v>
      </c>
      <c r="I76" s="21"/>
      <c r="K76" t="s">
        <v>169</v>
      </c>
      <c r="M76" s="54">
        <v>5</v>
      </c>
      <c r="N76" s="100">
        <v>15.7597173144876</v>
      </c>
    </row>
    <row r="77" customHeight="1" spans="1:14">
      <c r="A77" s="112" t="s">
        <v>199</v>
      </c>
      <c r="B77" s="113" t="s">
        <v>113</v>
      </c>
      <c r="C77" s="113"/>
      <c r="D77" s="113"/>
      <c r="E77" s="54" t="s">
        <v>77</v>
      </c>
      <c r="F77" s="55">
        <v>1531</v>
      </c>
      <c r="G77" s="117">
        <v>1.89</v>
      </c>
      <c r="H77" s="114">
        <f t="shared" si="2"/>
        <v>2893.59</v>
      </c>
      <c r="I77" s="21"/>
      <c r="K77">
        <v>1531</v>
      </c>
      <c r="L77">
        <v>1531</v>
      </c>
      <c r="M77" s="54">
        <v>9</v>
      </c>
      <c r="N77" s="100">
        <v>28.3674911660777</v>
      </c>
    </row>
    <row r="78" customHeight="1" spans="1:14">
      <c r="A78" s="112" t="s">
        <v>200</v>
      </c>
      <c r="B78" s="113" t="s">
        <v>115</v>
      </c>
      <c r="C78" s="113"/>
      <c r="D78" s="113"/>
      <c r="E78" s="54" t="s">
        <v>77</v>
      </c>
      <c r="F78" s="55">
        <v>1531</v>
      </c>
      <c r="G78" s="117">
        <v>6.04</v>
      </c>
      <c r="H78" s="114">
        <f t="shared" si="2"/>
        <v>9247.24</v>
      </c>
      <c r="I78" s="21"/>
      <c r="M78" s="54">
        <v>10</v>
      </c>
      <c r="N78" s="100">
        <v>31.5194346289753</v>
      </c>
    </row>
    <row r="79" customHeight="1" spans="1:14">
      <c r="A79" s="112" t="s">
        <v>201</v>
      </c>
      <c r="B79" s="118" t="s">
        <v>117</v>
      </c>
      <c r="C79" s="113"/>
      <c r="D79" s="113"/>
      <c r="E79" s="54" t="s">
        <v>98</v>
      </c>
      <c r="F79" s="55">
        <v>77</v>
      </c>
      <c r="G79" s="123">
        <v>120</v>
      </c>
      <c r="H79" s="114">
        <f t="shared" si="2"/>
        <v>9240</v>
      </c>
      <c r="I79" s="21"/>
      <c r="M79" s="54">
        <v>9</v>
      </c>
      <c r="N79" s="100">
        <v>28.3674911660777</v>
      </c>
    </row>
    <row r="80" customHeight="1" spans="1:14">
      <c r="A80" s="112" t="s">
        <v>202</v>
      </c>
      <c r="B80" s="118" t="s">
        <v>119</v>
      </c>
      <c r="C80" s="113" t="s">
        <v>120</v>
      </c>
      <c r="D80" s="113"/>
      <c r="E80" s="54" t="s">
        <v>98</v>
      </c>
      <c r="F80" s="55">
        <v>2800</v>
      </c>
      <c r="G80" s="123">
        <v>56</v>
      </c>
      <c r="H80" s="114">
        <f t="shared" si="2"/>
        <v>156800</v>
      </c>
      <c r="I80" s="118"/>
      <c r="J80" s="130"/>
      <c r="M80" s="54">
        <v>554</v>
      </c>
      <c r="N80" s="100">
        <v>1746.17667844523</v>
      </c>
    </row>
    <row r="81" customHeight="1" spans="1:13">
      <c r="A81" s="112" t="s">
        <v>203</v>
      </c>
      <c r="B81" s="118" t="s">
        <v>122</v>
      </c>
      <c r="C81" s="113" t="s">
        <v>123</v>
      </c>
      <c r="D81" s="113" t="s">
        <v>76</v>
      </c>
      <c r="E81" s="54" t="s">
        <v>77</v>
      </c>
      <c r="F81" s="55">
        <f>F85*3</f>
        <v>8400</v>
      </c>
      <c r="G81" s="117">
        <v>79.8</v>
      </c>
      <c r="H81" s="114">
        <f t="shared" si="2"/>
        <v>670320</v>
      </c>
      <c r="I81" s="118"/>
      <c r="J81" s="130"/>
      <c r="M81" s="54"/>
    </row>
    <row r="82" customHeight="1" spans="1:14">
      <c r="A82" s="112" t="s">
        <v>204</v>
      </c>
      <c r="B82" s="113" t="s">
        <v>126</v>
      </c>
      <c r="C82" s="113" t="s">
        <v>120</v>
      </c>
      <c r="D82" s="113"/>
      <c r="E82" s="54" t="s">
        <v>98</v>
      </c>
      <c r="F82" s="55">
        <v>2800</v>
      </c>
      <c r="G82" s="117">
        <v>85.36</v>
      </c>
      <c r="H82" s="114">
        <f t="shared" si="2"/>
        <v>239008</v>
      </c>
      <c r="I82" s="118"/>
      <c r="J82" s="130"/>
      <c r="M82" s="54">
        <v>554</v>
      </c>
      <c r="N82" s="100">
        <v>1746.17667844523</v>
      </c>
    </row>
    <row r="83" customHeight="1" spans="1:14">
      <c r="A83" s="112" t="s">
        <v>205</v>
      </c>
      <c r="B83" s="113" t="s">
        <v>128</v>
      </c>
      <c r="C83" s="113" t="s">
        <v>120</v>
      </c>
      <c r="D83" s="113"/>
      <c r="E83" s="54" t="s">
        <v>105</v>
      </c>
      <c r="F83" s="55">
        <f>F85*3</f>
        <v>8400</v>
      </c>
      <c r="G83" s="117">
        <v>46</v>
      </c>
      <c r="H83" s="114">
        <f t="shared" si="2"/>
        <v>386400</v>
      </c>
      <c r="I83" s="118"/>
      <c r="J83" s="130"/>
      <c r="K83" t="s">
        <v>129</v>
      </c>
      <c r="M83" s="54">
        <v>28</v>
      </c>
      <c r="N83" s="100">
        <v>88.2544169611307</v>
      </c>
    </row>
    <row r="84" customFormat="1" customHeight="1" spans="1:14">
      <c r="A84" s="112"/>
      <c r="B84" s="113" t="s">
        <v>130</v>
      </c>
      <c r="C84" s="113"/>
      <c r="D84" s="113"/>
      <c r="E84" s="54"/>
      <c r="F84" s="55"/>
      <c r="G84" s="117"/>
      <c r="H84" s="114">
        <f>SUM(H66:H83)</f>
        <v>2520583.45936396</v>
      </c>
      <c r="I84" s="118"/>
      <c r="J84" s="130"/>
      <c r="M84" s="54"/>
      <c r="N84" s="100"/>
    </row>
    <row r="85" customHeight="1" spans="1:14">
      <c r="A85" s="112" t="s">
        <v>206</v>
      </c>
      <c r="B85" s="118" t="s">
        <v>139</v>
      </c>
      <c r="C85" s="113" t="s">
        <v>140</v>
      </c>
      <c r="D85" s="113"/>
      <c r="E85" s="54" t="s">
        <v>141</v>
      </c>
      <c r="F85" s="55">
        <v>2800</v>
      </c>
      <c r="G85" s="123">
        <v>650</v>
      </c>
      <c r="H85" s="114">
        <f>F85*G85</f>
        <v>1820000</v>
      </c>
      <c r="I85" s="118" t="s">
        <v>142</v>
      </c>
      <c r="J85" s="130"/>
      <c r="M85" s="54">
        <v>43</v>
      </c>
      <c r="N85" s="100">
        <v>135.533568904594</v>
      </c>
    </row>
    <row r="86" customHeight="1" spans="1:14">
      <c r="A86" s="112" t="s">
        <v>207</v>
      </c>
      <c r="B86" s="113" t="s">
        <v>144</v>
      </c>
      <c r="C86" s="113" t="s">
        <v>145</v>
      </c>
      <c r="D86" s="113"/>
      <c r="E86" s="54" t="s">
        <v>146</v>
      </c>
      <c r="F86" s="55">
        <v>10</v>
      </c>
      <c r="G86" s="84">
        <v>30437.3</v>
      </c>
      <c r="H86" s="114">
        <f>F86*G86</f>
        <v>304373</v>
      </c>
      <c r="I86" s="21"/>
      <c r="M86" s="54">
        <v>9</v>
      </c>
      <c r="N86" s="100">
        <v>28.3674911660777</v>
      </c>
    </row>
    <row r="87" customHeight="1" spans="1:14">
      <c r="A87" s="112" t="s">
        <v>208</v>
      </c>
      <c r="B87" s="113" t="s">
        <v>148</v>
      </c>
      <c r="C87" s="113"/>
      <c r="D87" s="113"/>
      <c r="E87" s="54" t="s">
        <v>146</v>
      </c>
      <c r="F87" s="55">
        <v>10</v>
      </c>
      <c r="G87" s="117">
        <v>3000</v>
      </c>
      <c r="H87" s="114">
        <f>F87*G87</f>
        <v>30000</v>
      </c>
      <c r="I87" s="21"/>
      <c r="M87" s="54"/>
      <c r="N87" s="127"/>
    </row>
    <row r="88" customFormat="1" customHeight="1" spans="1:14">
      <c r="A88" s="112" t="s">
        <v>209</v>
      </c>
      <c r="B88" s="113" t="s">
        <v>150</v>
      </c>
      <c r="C88" s="113"/>
      <c r="D88" s="113"/>
      <c r="E88" s="54" t="s">
        <v>146</v>
      </c>
      <c r="F88" s="55">
        <v>1</v>
      </c>
      <c r="G88" s="84">
        <v>10000</v>
      </c>
      <c r="H88" s="114">
        <f>F88*G88</f>
        <v>10000</v>
      </c>
      <c r="I88" s="118"/>
      <c r="J88" s="130"/>
      <c r="L88" s="128"/>
      <c r="N88" s="101"/>
    </row>
    <row r="89" customFormat="1" customHeight="1" spans="1:14">
      <c r="A89" s="112"/>
      <c r="B89" s="113" t="s">
        <v>130</v>
      </c>
      <c r="C89" s="113"/>
      <c r="D89" s="113"/>
      <c r="E89" s="54"/>
      <c r="F89" s="55"/>
      <c r="G89" s="117"/>
      <c r="H89" s="114">
        <f>SUM(H85:H88)</f>
        <v>2164373</v>
      </c>
      <c r="I89" s="21"/>
      <c r="M89" s="133"/>
      <c r="N89" s="100"/>
    </row>
    <row r="90" customFormat="1" customHeight="1" spans="1:14">
      <c r="A90" s="112" t="s">
        <v>210</v>
      </c>
      <c r="B90" s="113" t="s">
        <v>136</v>
      </c>
      <c r="C90" s="113" t="s">
        <v>90</v>
      </c>
      <c r="D90" s="113"/>
      <c r="E90" s="54" t="s">
        <v>137</v>
      </c>
      <c r="F90" s="55">
        <v>1</v>
      </c>
      <c r="G90" s="117">
        <v>11786.52</v>
      </c>
      <c r="H90" s="114">
        <f>F90*G90</f>
        <v>11786.52</v>
      </c>
      <c r="I90" s="21"/>
      <c r="M90" s="54">
        <v>63</v>
      </c>
      <c r="N90" s="100">
        <v>198.572438162544</v>
      </c>
    </row>
    <row r="91" customHeight="1" spans="1:10">
      <c r="A91" s="112" t="s">
        <v>211</v>
      </c>
      <c r="B91" s="113" t="s">
        <v>132</v>
      </c>
      <c r="C91" s="113" t="s">
        <v>133</v>
      </c>
      <c r="D91" s="113"/>
      <c r="E91" s="54" t="s">
        <v>134</v>
      </c>
      <c r="F91" s="55">
        <v>3062</v>
      </c>
      <c r="G91" s="117">
        <v>150.4</v>
      </c>
      <c r="H91" s="114">
        <f>F91*G91</f>
        <v>460524.8</v>
      </c>
      <c r="I91" s="118"/>
      <c r="J91" s="130"/>
    </row>
    <row r="92" customHeight="1" spans="1:10">
      <c r="A92" s="112"/>
      <c r="B92" s="21" t="s">
        <v>130</v>
      </c>
      <c r="C92" s="113"/>
      <c r="D92" s="113"/>
      <c r="E92" s="106" t="s">
        <v>152</v>
      </c>
      <c r="F92" s="55"/>
      <c r="G92" s="117"/>
      <c r="H92" s="114">
        <f>SUM(H90:H91)</f>
        <v>472311.32</v>
      </c>
      <c r="I92" s="118"/>
      <c r="J92" s="130"/>
    </row>
    <row r="93" customHeight="1" spans="1:10">
      <c r="A93" s="112"/>
      <c r="B93" s="21" t="s">
        <v>151</v>
      </c>
      <c r="C93" s="113"/>
      <c r="D93" s="113"/>
      <c r="E93" s="106" t="s">
        <v>152</v>
      </c>
      <c r="F93" s="55"/>
      <c r="G93" s="117"/>
      <c r="H93" s="114">
        <f>SUM(H84,H89,H92)</f>
        <v>5157267.77936396</v>
      </c>
      <c r="I93" s="118"/>
      <c r="J93" s="134"/>
    </row>
    <row r="94" customHeight="1" spans="1:10">
      <c r="A94" s="108" t="s">
        <v>29</v>
      </c>
      <c r="B94" s="109" t="s">
        <v>212</v>
      </c>
      <c r="C94" s="110"/>
      <c r="D94" s="110"/>
      <c r="E94" s="110"/>
      <c r="F94" s="111"/>
      <c r="G94" s="110"/>
      <c r="H94" s="110"/>
      <c r="I94" s="124"/>
      <c r="J94" s="134"/>
    </row>
    <row r="95" customHeight="1" spans="1:14">
      <c r="A95" s="112" t="s">
        <v>213</v>
      </c>
      <c r="B95" s="113" t="s">
        <v>74</v>
      </c>
      <c r="C95" s="113" t="s">
        <v>75</v>
      </c>
      <c r="D95" s="113" t="s">
        <v>76</v>
      </c>
      <c r="E95" s="54" t="s">
        <v>77</v>
      </c>
      <c r="F95" s="55">
        <v>3120</v>
      </c>
      <c r="G95" s="84">
        <f>G66</f>
        <v>150.26</v>
      </c>
      <c r="H95" s="114">
        <f>F95*G95</f>
        <v>468811.2</v>
      </c>
      <c r="I95" s="21"/>
      <c r="M95" s="54">
        <v>1560</v>
      </c>
      <c r="N95" s="101">
        <v>3120</v>
      </c>
    </row>
    <row r="96" customHeight="1" spans="1:15">
      <c r="A96" s="112" t="s">
        <v>214</v>
      </c>
      <c r="B96" s="113" t="s">
        <v>74</v>
      </c>
      <c r="C96" s="113" t="s">
        <v>79</v>
      </c>
      <c r="D96" s="113" t="s">
        <v>76</v>
      </c>
      <c r="E96" s="54" t="s">
        <v>77</v>
      </c>
      <c r="F96" s="55">
        <v>3792</v>
      </c>
      <c r="G96" s="84">
        <f>G67</f>
        <v>120</v>
      </c>
      <c r="H96" s="114">
        <f t="shared" ref="H96:H116" si="3">F96*G96</f>
        <v>455040</v>
      </c>
      <c r="I96" s="21"/>
      <c r="K96" s="126"/>
      <c r="L96" s="126"/>
      <c r="M96" s="54">
        <v>1896</v>
      </c>
      <c r="N96" s="101">
        <v>3792</v>
      </c>
      <c r="O96" s="126"/>
    </row>
    <row r="97" customHeight="1" spans="1:15">
      <c r="A97" s="112" t="s">
        <v>215</v>
      </c>
      <c r="B97" s="113" t="s">
        <v>74</v>
      </c>
      <c r="C97" s="113" t="s">
        <v>157</v>
      </c>
      <c r="D97" s="113" t="s">
        <v>76</v>
      </c>
      <c r="E97" s="54" t="s">
        <v>77</v>
      </c>
      <c r="F97" s="55">
        <v>160</v>
      </c>
      <c r="G97" s="84">
        <f>G68</f>
        <v>91.55</v>
      </c>
      <c r="H97" s="114">
        <f t="shared" si="3"/>
        <v>14648</v>
      </c>
      <c r="I97" s="21"/>
      <c r="K97" s="126">
        <f>SUM(F95:F97)</f>
        <v>7072</v>
      </c>
      <c r="L97" s="126"/>
      <c r="M97" s="54">
        <v>80</v>
      </c>
      <c r="N97" s="101">
        <v>160</v>
      </c>
      <c r="O97" s="126"/>
    </row>
    <row r="98" customHeight="1" spans="1:15">
      <c r="A98" s="112" t="s">
        <v>216</v>
      </c>
      <c r="B98" s="21" t="s">
        <v>81</v>
      </c>
      <c r="C98" s="21" t="s">
        <v>82</v>
      </c>
      <c r="D98" s="21" t="s">
        <v>83</v>
      </c>
      <c r="E98" s="106" t="s">
        <v>77</v>
      </c>
      <c r="F98" s="107">
        <v>736</v>
      </c>
      <c r="G98" s="84">
        <f>G6</f>
        <v>115</v>
      </c>
      <c r="H98" s="114">
        <f t="shared" si="3"/>
        <v>84640</v>
      </c>
      <c r="I98" s="21"/>
      <c r="K98" s="3"/>
      <c r="L98" s="3">
        <v>7072</v>
      </c>
      <c r="M98" s="106">
        <v>368</v>
      </c>
      <c r="N98" s="101">
        <v>736</v>
      </c>
      <c r="O98" s="3"/>
    </row>
    <row r="99" customHeight="1" spans="1:15">
      <c r="A99" s="112" t="s">
        <v>217</v>
      </c>
      <c r="B99" s="21" t="s">
        <v>81</v>
      </c>
      <c r="C99" s="21" t="s">
        <v>85</v>
      </c>
      <c r="D99" s="21" t="s">
        <v>83</v>
      </c>
      <c r="E99" s="106" t="s">
        <v>77</v>
      </c>
      <c r="F99" s="107">
        <v>956</v>
      </c>
      <c r="G99" s="84">
        <f>G69</f>
        <v>97.16</v>
      </c>
      <c r="H99" s="114">
        <f t="shared" si="3"/>
        <v>92884.96</v>
      </c>
      <c r="I99" s="21"/>
      <c r="K99" s="3"/>
      <c r="L99" s="3"/>
      <c r="M99" s="106">
        <v>478</v>
      </c>
      <c r="N99" s="101">
        <v>956</v>
      </c>
      <c r="O99" s="3"/>
    </row>
    <row r="100" customHeight="1" spans="1:15">
      <c r="A100" s="112" t="s">
        <v>218</v>
      </c>
      <c r="B100" s="21" t="s">
        <v>81</v>
      </c>
      <c r="C100" s="21" t="s">
        <v>87</v>
      </c>
      <c r="D100" s="21" t="s">
        <v>83</v>
      </c>
      <c r="E100" s="106" t="s">
        <v>77</v>
      </c>
      <c r="F100" s="107">
        <v>814</v>
      </c>
      <c r="G100" s="116">
        <f>G69</f>
        <v>97.16</v>
      </c>
      <c r="H100" s="114">
        <f t="shared" si="3"/>
        <v>79088.24</v>
      </c>
      <c r="I100" s="21"/>
      <c r="K100" s="3"/>
      <c r="L100" s="3"/>
      <c r="M100" s="106">
        <v>407</v>
      </c>
      <c r="N100" s="101">
        <v>814</v>
      </c>
      <c r="O100" s="3"/>
    </row>
    <row r="101" customHeight="1" spans="1:15">
      <c r="A101" s="112" t="s">
        <v>219</v>
      </c>
      <c r="B101" s="21" t="s">
        <v>81</v>
      </c>
      <c r="C101" s="21" t="s">
        <v>161</v>
      </c>
      <c r="D101" s="21" t="s">
        <v>83</v>
      </c>
      <c r="E101" s="106" t="s">
        <v>77</v>
      </c>
      <c r="F101" s="55">
        <v>150</v>
      </c>
      <c r="G101" s="84">
        <f>G39</f>
        <v>47.84</v>
      </c>
      <c r="H101" s="114">
        <f t="shared" si="3"/>
        <v>7176</v>
      </c>
      <c r="I101" s="21"/>
      <c r="K101" s="3">
        <f>SUM(F98:F101)</f>
        <v>2656</v>
      </c>
      <c r="L101" s="3"/>
      <c r="M101" s="54">
        <v>75</v>
      </c>
      <c r="N101" s="101">
        <v>150</v>
      </c>
      <c r="O101" s="3"/>
    </row>
    <row r="102" customHeight="1" spans="1:13">
      <c r="A102" s="112" t="s">
        <v>220</v>
      </c>
      <c r="B102" s="113" t="s">
        <v>89</v>
      </c>
      <c r="C102" s="113" t="s">
        <v>90</v>
      </c>
      <c r="D102" s="113" t="s">
        <v>91</v>
      </c>
      <c r="E102" s="54" t="s">
        <v>77</v>
      </c>
      <c r="F102" s="55">
        <v>15</v>
      </c>
      <c r="G102" s="84">
        <f>G71</f>
        <v>221.2</v>
      </c>
      <c r="H102" s="114">
        <f t="shared" si="3"/>
        <v>3318</v>
      </c>
      <c r="I102" s="21"/>
      <c r="M102" s="54">
        <v>15</v>
      </c>
    </row>
    <row r="103" customHeight="1" spans="1:13">
      <c r="A103" s="112" t="s">
        <v>221</v>
      </c>
      <c r="B103" s="113" t="s">
        <v>89</v>
      </c>
      <c r="C103" s="113" t="s">
        <v>93</v>
      </c>
      <c r="D103" s="113" t="s">
        <v>91</v>
      </c>
      <c r="E103" s="54" t="s">
        <v>77</v>
      </c>
      <c r="F103" s="55">
        <v>8</v>
      </c>
      <c r="G103" s="84">
        <f>G41</f>
        <v>111.62</v>
      </c>
      <c r="H103" s="114">
        <f t="shared" si="3"/>
        <v>892.96</v>
      </c>
      <c r="I103" s="21"/>
      <c r="M103" s="54">
        <v>8</v>
      </c>
    </row>
    <row r="104" customHeight="1" spans="1:13">
      <c r="A104" s="112" t="s">
        <v>222</v>
      </c>
      <c r="B104" s="113" t="s">
        <v>95</v>
      </c>
      <c r="C104" s="113" t="s">
        <v>96</v>
      </c>
      <c r="D104" s="113" t="s">
        <v>97</v>
      </c>
      <c r="E104" s="54" t="s">
        <v>98</v>
      </c>
      <c r="F104" s="55">
        <v>22</v>
      </c>
      <c r="G104" s="84">
        <v>1339.64</v>
      </c>
      <c r="H104" s="114">
        <f t="shared" si="3"/>
        <v>29472.08</v>
      </c>
      <c r="I104" s="21" t="s">
        <v>99</v>
      </c>
      <c r="M104" s="54">
        <v>22</v>
      </c>
    </row>
    <row r="105" customHeight="1" spans="1:13">
      <c r="A105" s="112" t="s">
        <v>223</v>
      </c>
      <c r="B105" s="113" t="s">
        <v>95</v>
      </c>
      <c r="C105" s="113" t="s">
        <v>93</v>
      </c>
      <c r="D105" s="113" t="s">
        <v>97</v>
      </c>
      <c r="E105" s="54" t="s">
        <v>98</v>
      </c>
      <c r="F105" s="55">
        <v>8</v>
      </c>
      <c r="G105" s="84">
        <v>1029.83</v>
      </c>
      <c r="H105" s="114">
        <f t="shared" si="3"/>
        <v>8238.64</v>
      </c>
      <c r="I105" s="21" t="s">
        <v>99</v>
      </c>
      <c r="M105" s="54">
        <v>8</v>
      </c>
    </row>
    <row r="106" customHeight="1" spans="1:13">
      <c r="A106" s="112" t="s">
        <v>224</v>
      </c>
      <c r="B106" s="113" t="s">
        <v>95</v>
      </c>
      <c r="C106" s="113" t="s">
        <v>109</v>
      </c>
      <c r="D106" s="113" t="s">
        <v>97</v>
      </c>
      <c r="E106" s="54" t="s">
        <v>98</v>
      </c>
      <c r="F106" s="55">
        <v>16</v>
      </c>
      <c r="G106" s="84">
        <v>437.61</v>
      </c>
      <c r="H106" s="114">
        <f t="shared" si="3"/>
        <v>7001.76</v>
      </c>
      <c r="I106" s="21" t="s">
        <v>99</v>
      </c>
      <c r="M106" s="54">
        <v>16</v>
      </c>
    </row>
    <row r="107" customHeight="1" spans="1:13">
      <c r="A107" s="112" t="s">
        <v>225</v>
      </c>
      <c r="B107" s="113" t="s">
        <v>95</v>
      </c>
      <c r="C107" s="113" t="s">
        <v>102</v>
      </c>
      <c r="D107" s="113" t="s">
        <v>97</v>
      </c>
      <c r="E107" s="54" t="s">
        <v>98</v>
      </c>
      <c r="F107" s="55">
        <v>415.8</v>
      </c>
      <c r="G107" s="84">
        <v>240</v>
      </c>
      <c r="H107" s="114">
        <f t="shared" si="3"/>
        <v>99792</v>
      </c>
      <c r="I107" s="21" t="s">
        <v>99</v>
      </c>
      <c r="M107" s="54"/>
    </row>
    <row r="108" customHeight="1" spans="1:13">
      <c r="A108" s="112" t="s">
        <v>226</v>
      </c>
      <c r="B108" s="113" t="s">
        <v>104</v>
      </c>
      <c r="C108" s="113"/>
      <c r="D108" s="113"/>
      <c r="E108" s="54" t="s">
        <v>105</v>
      </c>
      <c r="F108" s="55">
        <v>112</v>
      </c>
      <c r="G108" s="117">
        <v>220</v>
      </c>
      <c r="H108" s="114">
        <f t="shared" si="3"/>
        <v>24640</v>
      </c>
      <c r="I108" s="21"/>
      <c r="K108" t="s">
        <v>106</v>
      </c>
      <c r="M108" s="54">
        <v>112</v>
      </c>
    </row>
    <row r="109" customHeight="1" spans="1:13">
      <c r="A109" s="112" t="s">
        <v>227</v>
      </c>
      <c r="B109" s="113" t="s">
        <v>108</v>
      </c>
      <c r="C109" s="113" t="s">
        <v>109</v>
      </c>
      <c r="D109" s="113" t="s">
        <v>110</v>
      </c>
      <c r="E109" s="54" t="s">
        <v>105</v>
      </c>
      <c r="F109" s="55">
        <v>132</v>
      </c>
      <c r="G109" s="117">
        <v>220</v>
      </c>
      <c r="H109" s="114">
        <f t="shared" si="3"/>
        <v>29040</v>
      </c>
      <c r="I109" s="21"/>
      <c r="M109" s="54">
        <v>132</v>
      </c>
    </row>
    <row r="110" customHeight="1" spans="1:13">
      <c r="A110" s="112" t="s">
        <v>228</v>
      </c>
      <c r="B110" s="113" t="s">
        <v>113</v>
      </c>
      <c r="C110" s="113"/>
      <c r="D110" s="113"/>
      <c r="E110" s="54" t="s">
        <v>77</v>
      </c>
      <c r="F110" s="55">
        <v>2656</v>
      </c>
      <c r="G110" s="117">
        <v>1.89</v>
      </c>
      <c r="H110" s="114">
        <f t="shared" si="3"/>
        <v>5019.84</v>
      </c>
      <c r="I110" s="21"/>
      <c r="K110">
        <v>2656</v>
      </c>
      <c r="M110" s="54">
        <v>1328</v>
      </c>
    </row>
    <row r="111" customHeight="1" spans="1:13">
      <c r="A111" s="112" t="s">
        <v>229</v>
      </c>
      <c r="B111" s="113" t="s">
        <v>115</v>
      </c>
      <c r="C111" s="113"/>
      <c r="D111" s="113"/>
      <c r="E111" s="54" t="s">
        <v>77</v>
      </c>
      <c r="F111" s="55">
        <v>2656</v>
      </c>
      <c r="G111" s="117">
        <v>6.04</v>
      </c>
      <c r="H111" s="114">
        <f t="shared" si="3"/>
        <v>16042.24</v>
      </c>
      <c r="I111" s="21"/>
      <c r="M111" s="54">
        <v>1328</v>
      </c>
    </row>
    <row r="112" customHeight="1" spans="1:13">
      <c r="A112" s="112" t="s">
        <v>230</v>
      </c>
      <c r="B112" s="118" t="s">
        <v>117</v>
      </c>
      <c r="C112" s="113"/>
      <c r="D112" s="113"/>
      <c r="E112" s="54" t="s">
        <v>98</v>
      </c>
      <c r="F112" s="55">
        <v>133</v>
      </c>
      <c r="G112" s="117">
        <v>120</v>
      </c>
      <c r="H112" s="114">
        <f t="shared" si="3"/>
        <v>15960</v>
      </c>
      <c r="I112" s="21"/>
      <c r="M112" s="54">
        <v>67</v>
      </c>
    </row>
    <row r="113" customHeight="1" spans="1:13">
      <c r="A113" s="112" t="s">
        <v>231</v>
      </c>
      <c r="B113" s="118" t="s">
        <v>119</v>
      </c>
      <c r="C113" s="113" t="s">
        <v>120</v>
      </c>
      <c r="D113" s="113"/>
      <c r="E113" s="54" t="s">
        <v>98</v>
      </c>
      <c r="F113" s="55">
        <v>2079</v>
      </c>
      <c r="G113" s="117">
        <v>56</v>
      </c>
      <c r="H113" s="114">
        <f t="shared" si="3"/>
        <v>116424</v>
      </c>
      <c r="I113" s="118"/>
      <c r="J113" s="130"/>
      <c r="M113" s="54">
        <v>2079</v>
      </c>
    </row>
    <row r="114" customHeight="1" spans="1:13">
      <c r="A114" s="112" t="s">
        <v>232</v>
      </c>
      <c r="B114" s="118" t="s">
        <v>122</v>
      </c>
      <c r="C114" s="113" t="s">
        <v>123</v>
      </c>
      <c r="D114" s="113" t="s">
        <v>76</v>
      </c>
      <c r="E114" s="54" t="s">
        <v>77</v>
      </c>
      <c r="F114" s="55">
        <f>F118*3</f>
        <v>6237</v>
      </c>
      <c r="G114" s="117">
        <v>79.8</v>
      </c>
      <c r="H114" s="114">
        <f t="shared" si="3"/>
        <v>497712.6</v>
      </c>
      <c r="I114" s="118"/>
      <c r="J114" s="130"/>
      <c r="M114" s="54"/>
    </row>
    <row r="115" customHeight="1" spans="1:13">
      <c r="A115" s="112" t="s">
        <v>233</v>
      </c>
      <c r="B115" s="113" t="s">
        <v>126</v>
      </c>
      <c r="C115" s="113" t="s">
        <v>120</v>
      </c>
      <c r="D115" s="113"/>
      <c r="E115" s="54" t="s">
        <v>98</v>
      </c>
      <c r="F115" s="55">
        <v>2079</v>
      </c>
      <c r="G115" s="117">
        <v>85.36</v>
      </c>
      <c r="H115" s="114">
        <f t="shared" si="3"/>
        <v>177463.44</v>
      </c>
      <c r="I115" s="118"/>
      <c r="J115" s="130"/>
      <c r="M115" s="54">
        <v>2079</v>
      </c>
    </row>
    <row r="116" customHeight="1" spans="1:13">
      <c r="A116" s="112" t="s">
        <v>234</v>
      </c>
      <c r="B116" s="113" t="s">
        <v>128</v>
      </c>
      <c r="C116" s="113" t="s">
        <v>120</v>
      </c>
      <c r="D116" s="113"/>
      <c r="E116" s="54" t="s">
        <v>105</v>
      </c>
      <c r="F116" s="55">
        <f>F118*3</f>
        <v>6237</v>
      </c>
      <c r="G116" s="117">
        <v>46</v>
      </c>
      <c r="H116" s="114">
        <f t="shared" si="3"/>
        <v>286902</v>
      </c>
      <c r="I116" s="118"/>
      <c r="J116" s="130"/>
      <c r="K116" t="s">
        <v>177</v>
      </c>
      <c r="M116" s="54">
        <v>4158</v>
      </c>
    </row>
    <row r="117" customHeight="1" spans="1:13">
      <c r="A117" s="112"/>
      <c r="B117" s="113" t="s">
        <v>130</v>
      </c>
      <c r="C117" s="113"/>
      <c r="D117" s="113"/>
      <c r="E117" s="54"/>
      <c r="F117" s="55"/>
      <c r="G117" s="117"/>
      <c r="H117" s="114">
        <f>SUM(H95:H116)</f>
        <v>2520207.96</v>
      </c>
      <c r="I117" s="118"/>
      <c r="J117" s="130"/>
      <c r="M117" s="54"/>
    </row>
    <row r="118" customHeight="1" spans="1:13">
      <c r="A118" s="112" t="s">
        <v>235</v>
      </c>
      <c r="B118" s="118" t="s">
        <v>139</v>
      </c>
      <c r="C118" s="113" t="s">
        <v>140</v>
      </c>
      <c r="D118" s="113"/>
      <c r="E118" s="54" t="s">
        <v>141</v>
      </c>
      <c r="F118" s="55">
        <v>2079</v>
      </c>
      <c r="G118" s="117">
        <v>650</v>
      </c>
      <c r="H118" s="114">
        <f>F118*G118</f>
        <v>1351350</v>
      </c>
      <c r="I118" s="118" t="s">
        <v>142</v>
      </c>
      <c r="J118" s="130"/>
      <c r="M118" s="54">
        <v>2079</v>
      </c>
    </row>
    <row r="119" customHeight="1" spans="1:13">
      <c r="A119" s="112" t="s">
        <v>236</v>
      </c>
      <c r="B119" s="113" t="s">
        <v>144</v>
      </c>
      <c r="C119" s="113" t="s">
        <v>145</v>
      </c>
      <c r="D119" s="113"/>
      <c r="E119" s="54" t="s">
        <v>146</v>
      </c>
      <c r="F119" s="55">
        <v>8</v>
      </c>
      <c r="G119" s="84">
        <v>30437.3</v>
      </c>
      <c r="H119" s="114">
        <f>F119*G119</f>
        <v>243498.4</v>
      </c>
      <c r="I119" s="21"/>
      <c r="M119" s="54">
        <v>8</v>
      </c>
    </row>
    <row r="120" customHeight="1" spans="1:13">
      <c r="A120" s="112" t="s">
        <v>237</v>
      </c>
      <c r="B120" s="113" t="s">
        <v>180</v>
      </c>
      <c r="C120" s="113" t="s">
        <v>181</v>
      </c>
      <c r="D120" s="113"/>
      <c r="E120" s="54" t="s">
        <v>146</v>
      </c>
      <c r="F120" s="55">
        <v>7</v>
      </c>
      <c r="G120" s="117">
        <v>28257.3</v>
      </c>
      <c r="H120" s="114">
        <f>F120*G120</f>
        <v>197801.1</v>
      </c>
      <c r="I120" s="21"/>
      <c r="M120" s="54">
        <v>7</v>
      </c>
    </row>
    <row r="121" customHeight="1" spans="1:13">
      <c r="A121" s="112" t="s">
        <v>238</v>
      </c>
      <c r="B121" s="113" t="s">
        <v>239</v>
      </c>
      <c r="C121" s="113" t="s">
        <v>240</v>
      </c>
      <c r="D121" s="113"/>
      <c r="E121" s="54" t="s">
        <v>146</v>
      </c>
      <c r="F121" s="55">
        <v>1</v>
      </c>
      <c r="G121" s="54">
        <v>22807.3</v>
      </c>
      <c r="H121" s="114">
        <f>F121*G121</f>
        <v>22807.3</v>
      </c>
      <c r="I121" s="21"/>
      <c r="M121" s="54">
        <v>1</v>
      </c>
    </row>
    <row r="122" customHeight="1" spans="1:14">
      <c r="A122" s="112" t="s">
        <v>241</v>
      </c>
      <c r="B122" s="113" t="s">
        <v>148</v>
      </c>
      <c r="C122" s="113"/>
      <c r="D122" s="113"/>
      <c r="E122" s="54" t="s">
        <v>146</v>
      </c>
      <c r="F122" s="55">
        <v>16</v>
      </c>
      <c r="G122" s="117">
        <v>3000</v>
      </c>
      <c r="H122" s="114">
        <f>F122*G122</f>
        <v>48000</v>
      </c>
      <c r="I122" s="21"/>
      <c r="M122" s="54"/>
      <c r="N122" s="127"/>
    </row>
    <row r="123" customHeight="1" spans="1:13">
      <c r="A123" s="112"/>
      <c r="B123" s="21" t="s">
        <v>130</v>
      </c>
      <c r="C123" s="113"/>
      <c r="D123" s="113"/>
      <c r="E123" s="54"/>
      <c r="F123" s="55"/>
      <c r="G123" s="117"/>
      <c r="H123" s="114">
        <f>SUM(H118:H122)</f>
        <v>1863456.8</v>
      </c>
      <c r="I123" s="118"/>
      <c r="J123" s="130"/>
      <c r="M123" s="54"/>
    </row>
    <row r="124" customHeight="1" spans="1:13">
      <c r="A124" s="112" t="s">
        <v>242</v>
      </c>
      <c r="B124" s="113" t="s">
        <v>132</v>
      </c>
      <c r="C124" s="113" t="s">
        <v>185</v>
      </c>
      <c r="D124" s="113"/>
      <c r="E124" s="54" t="s">
        <v>134</v>
      </c>
      <c r="F124" s="55">
        <v>1594</v>
      </c>
      <c r="G124" s="117">
        <v>251.28</v>
      </c>
      <c r="H124" s="114">
        <f>F124*G124</f>
        <v>400540.32</v>
      </c>
      <c r="I124" s="118"/>
      <c r="J124" s="130"/>
      <c r="M124" s="54">
        <v>1594</v>
      </c>
    </row>
    <row r="125" customHeight="1" spans="1:13">
      <c r="A125" s="112" t="s">
        <v>243</v>
      </c>
      <c r="B125" s="113" t="s">
        <v>132</v>
      </c>
      <c r="C125" s="113" t="s">
        <v>133</v>
      </c>
      <c r="D125" s="113"/>
      <c r="E125" s="54" t="s">
        <v>134</v>
      </c>
      <c r="F125" s="55">
        <v>399</v>
      </c>
      <c r="G125" s="117">
        <v>150.4</v>
      </c>
      <c r="H125" s="114">
        <f>F125*G125</f>
        <v>60009.6</v>
      </c>
      <c r="I125" s="118"/>
      <c r="J125" s="130"/>
      <c r="M125" s="54">
        <v>399</v>
      </c>
    </row>
    <row r="126" customHeight="1" spans="1:13">
      <c r="A126" s="112"/>
      <c r="B126" s="21" t="s">
        <v>130</v>
      </c>
      <c r="C126" s="113"/>
      <c r="D126" s="113"/>
      <c r="E126" s="106" t="s">
        <v>152</v>
      </c>
      <c r="F126" s="55"/>
      <c r="G126" s="117"/>
      <c r="H126" s="114">
        <f>SUM(H124:H125)</f>
        <v>460549.92</v>
      </c>
      <c r="I126" s="118"/>
      <c r="J126" s="130"/>
      <c r="M126" s="133"/>
    </row>
    <row r="127" customHeight="1" spans="1:10">
      <c r="A127" s="112"/>
      <c r="B127" s="21" t="s">
        <v>244</v>
      </c>
      <c r="C127" s="113"/>
      <c r="D127" s="113"/>
      <c r="E127" s="106" t="s">
        <v>152</v>
      </c>
      <c r="F127" s="55"/>
      <c r="G127" s="117"/>
      <c r="H127" s="114">
        <f>SUM(H117,H123,H126)</f>
        <v>4844214.68</v>
      </c>
      <c r="I127" s="118"/>
      <c r="J127" s="130"/>
    </row>
    <row r="128" customHeight="1" spans="1:10">
      <c r="A128" s="108" t="s">
        <v>31</v>
      </c>
      <c r="B128" s="109" t="s">
        <v>245</v>
      </c>
      <c r="C128" s="110"/>
      <c r="D128" s="110"/>
      <c r="E128" s="110"/>
      <c r="F128" s="111"/>
      <c r="G128" s="110"/>
      <c r="H128" s="110"/>
      <c r="I128" s="124"/>
      <c r="J128" s="125"/>
    </row>
    <row r="129" customHeight="1" spans="1:14">
      <c r="A129" s="112" t="s">
        <v>246</v>
      </c>
      <c r="B129" s="113" t="s">
        <v>74</v>
      </c>
      <c r="C129" s="113" t="s">
        <v>75</v>
      </c>
      <c r="D129" s="113" t="s">
        <v>76</v>
      </c>
      <c r="E129" s="54" t="s">
        <v>77</v>
      </c>
      <c r="F129" s="55">
        <v>422</v>
      </c>
      <c r="G129" s="84">
        <f>G66</f>
        <v>150.26</v>
      </c>
      <c r="H129" s="114">
        <f>F129*G129</f>
        <v>63409.72</v>
      </c>
      <c r="I129" s="21"/>
      <c r="M129" s="54">
        <v>432</v>
      </c>
      <c r="N129" s="101">
        <v>930.330708661417</v>
      </c>
    </row>
    <row r="130" customHeight="1" spans="1:15">
      <c r="A130" s="112" t="s">
        <v>247</v>
      </c>
      <c r="B130" s="113" t="s">
        <v>74</v>
      </c>
      <c r="C130" s="113" t="s">
        <v>79</v>
      </c>
      <c r="D130" s="113" t="s">
        <v>76</v>
      </c>
      <c r="E130" s="54" t="s">
        <v>77</v>
      </c>
      <c r="F130" s="55">
        <v>1464</v>
      </c>
      <c r="G130" s="84">
        <f>G67</f>
        <v>120</v>
      </c>
      <c r="H130" s="114">
        <f t="shared" ref="H130:H149" si="4">F130*G130</f>
        <v>175680</v>
      </c>
      <c r="I130" s="21"/>
      <c r="K130" s="126"/>
      <c r="L130" s="126"/>
      <c r="M130" s="54">
        <v>440</v>
      </c>
      <c r="N130" s="101">
        <v>947.55905511811</v>
      </c>
      <c r="O130" s="126"/>
    </row>
    <row r="131" customHeight="1" spans="1:15">
      <c r="A131" s="112" t="s">
        <v>248</v>
      </c>
      <c r="B131" s="113" t="s">
        <v>74</v>
      </c>
      <c r="C131" s="113" t="s">
        <v>157</v>
      </c>
      <c r="D131" s="113" t="s">
        <v>76</v>
      </c>
      <c r="E131" s="54" t="s">
        <v>77</v>
      </c>
      <c r="F131" s="55">
        <v>126</v>
      </c>
      <c r="G131" s="84">
        <f>G68</f>
        <v>91.55</v>
      </c>
      <c r="H131" s="114">
        <f t="shared" si="4"/>
        <v>11535.3</v>
      </c>
      <c r="I131" s="21"/>
      <c r="K131" s="126"/>
      <c r="L131" s="126"/>
      <c r="M131" s="54">
        <v>120</v>
      </c>
      <c r="N131" s="101">
        <v>258.425196850394</v>
      </c>
      <c r="O131" s="126"/>
    </row>
    <row r="132" customHeight="1" spans="1:15">
      <c r="A132" s="112" t="s">
        <v>249</v>
      </c>
      <c r="B132" s="113" t="s">
        <v>74</v>
      </c>
      <c r="C132" s="113" t="s">
        <v>123</v>
      </c>
      <c r="D132" s="113" t="s">
        <v>76</v>
      </c>
      <c r="E132" s="54" t="s">
        <v>77</v>
      </c>
      <c r="F132" s="55">
        <v>1032</v>
      </c>
      <c r="G132" s="84">
        <v>79.8</v>
      </c>
      <c r="H132" s="114">
        <f t="shared" si="4"/>
        <v>82353.6</v>
      </c>
      <c r="I132" s="21"/>
      <c r="K132" s="126">
        <f>SUM(F129:F132)</f>
        <v>3044</v>
      </c>
      <c r="L132" s="126"/>
      <c r="M132" s="54">
        <v>120</v>
      </c>
      <c r="N132" s="101">
        <v>258.425196850394</v>
      </c>
      <c r="O132" s="126"/>
    </row>
    <row r="133" customHeight="1" spans="1:15">
      <c r="A133" s="112" t="s">
        <v>250</v>
      </c>
      <c r="B133" s="21" t="s">
        <v>81</v>
      </c>
      <c r="C133" s="21" t="s">
        <v>82</v>
      </c>
      <c r="D133" s="21" t="s">
        <v>83</v>
      </c>
      <c r="E133" s="106" t="s">
        <v>77</v>
      </c>
      <c r="F133" s="107">
        <v>1287</v>
      </c>
      <c r="G133" s="84">
        <f>G98</f>
        <v>115</v>
      </c>
      <c r="H133" s="114">
        <f t="shared" si="4"/>
        <v>148005</v>
      </c>
      <c r="I133" s="21"/>
      <c r="K133" s="3"/>
      <c r="L133" s="3">
        <v>2622</v>
      </c>
      <c r="M133" s="106">
        <v>368</v>
      </c>
      <c r="N133" s="101">
        <v>736</v>
      </c>
      <c r="O133" s="3"/>
    </row>
    <row r="134" customHeight="1" spans="1:15">
      <c r="A134" s="112" t="s">
        <v>251</v>
      </c>
      <c r="B134" s="21" t="s">
        <v>81</v>
      </c>
      <c r="C134" s="21" t="s">
        <v>85</v>
      </c>
      <c r="D134" s="21" t="s">
        <v>83</v>
      </c>
      <c r="E134" s="106" t="s">
        <v>77</v>
      </c>
      <c r="F134" s="107">
        <v>581</v>
      </c>
      <c r="G134" s="84">
        <f>G69</f>
        <v>97.16</v>
      </c>
      <c r="H134" s="114">
        <f t="shared" si="4"/>
        <v>56449.96</v>
      </c>
      <c r="I134" s="21"/>
      <c r="K134" s="3"/>
      <c r="L134" s="3">
        <v>2012</v>
      </c>
      <c r="M134" s="106">
        <v>300</v>
      </c>
      <c r="N134" s="101">
        <v>646.062992125984</v>
      </c>
      <c r="O134" s="3"/>
    </row>
    <row r="135" customHeight="1" spans="1:15">
      <c r="A135" s="112" t="s">
        <v>252</v>
      </c>
      <c r="B135" s="21" t="s">
        <v>81</v>
      </c>
      <c r="C135" s="21" t="s">
        <v>87</v>
      </c>
      <c r="D135" s="21" t="s">
        <v>83</v>
      </c>
      <c r="E135" s="106" t="s">
        <v>77</v>
      </c>
      <c r="F135" s="107">
        <v>180</v>
      </c>
      <c r="G135" s="116">
        <f>G69</f>
        <v>97.16</v>
      </c>
      <c r="H135" s="114">
        <f t="shared" si="4"/>
        <v>17488.8</v>
      </c>
      <c r="I135" s="21"/>
      <c r="K135" s="3"/>
      <c r="L135" s="3"/>
      <c r="M135" s="106">
        <v>345</v>
      </c>
      <c r="N135" s="101">
        <v>742.972440944882</v>
      </c>
      <c r="O135" s="3"/>
    </row>
    <row r="136" customHeight="1" spans="1:14">
      <c r="A136" s="112" t="s">
        <v>253</v>
      </c>
      <c r="B136" s="113" t="s">
        <v>89</v>
      </c>
      <c r="C136" s="113" t="s">
        <v>90</v>
      </c>
      <c r="D136" s="113" t="s">
        <v>91</v>
      </c>
      <c r="E136" s="54" t="s">
        <v>77</v>
      </c>
      <c r="F136" s="55">
        <v>20</v>
      </c>
      <c r="G136" s="84">
        <v>221.2</v>
      </c>
      <c r="H136" s="114">
        <f t="shared" si="4"/>
        <v>4424</v>
      </c>
      <c r="I136" s="21"/>
      <c r="M136" s="54">
        <v>7</v>
      </c>
      <c r="N136" s="101">
        <v>15.0748031496063</v>
      </c>
    </row>
    <row r="137" customHeight="1" spans="1:14">
      <c r="A137" s="112" t="s">
        <v>254</v>
      </c>
      <c r="B137" s="113" t="s">
        <v>95</v>
      </c>
      <c r="C137" s="113" t="s">
        <v>96</v>
      </c>
      <c r="D137" s="113" t="s">
        <v>97</v>
      </c>
      <c r="E137" s="54" t="s">
        <v>98</v>
      </c>
      <c r="F137" s="55">
        <v>8</v>
      </c>
      <c r="G137" s="84">
        <v>1339.64</v>
      </c>
      <c r="H137" s="114">
        <f t="shared" si="4"/>
        <v>10717.12</v>
      </c>
      <c r="I137" s="21" t="s">
        <v>99</v>
      </c>
      <c r="M137" s="54">
        <v>7</v>
      </c>
      <c r="N137" s="101">
        <v>15.0748031496063</v>
      </c>
    </row>
    <row r="138" customHeight="1" spans="1:14">
      <c r="A138" s="112" t="s">
        <v>255</v>
      </c>
      <c r="B138" s="113" t="s">
        <v>95</v>
      </c>
      <c r="C138" s="113" t="s">
        <v>93</v>
      </c>
      <c r="D138" s="113" t="s">
        <v>97</v>
      </c>
      <c r="E138" s="54" t="s">
        <v>98</v>
      </c>
      <c r="F138" s="55">
        <v>20</v>
      </c>
      <c r="G138" s="84">
        <v>1029.83</v>
      </c>
      <c r="H138" s="114">
        <f t="shared" si="4"/>
        <v>20596.6</v>
      </c>
      <c r="I138" s="21" t="s">
        <v>99</v>
      </c>
      <c r="M138" s="54">
        <v>5</v>
      </c>
      <c r="N138" s="101">
        <v>10.7677165354331</v>
      </c>
    </row>
    <row r="139" customHeight="1" spans="1:14">
      <c r="A139" s="112" t="s">
        <v>256</v>
      </c>
      <c r="B139" s="113" t="s">
        <v>95</v>
      </c>
      <c r="C139" s="113" t="s">
        <v>109</v>
      </c>
      <c r="D139" s="113" t="s">
        <v>97</v>
      </c>
      <c r="E139" s="54" t="s">
        <v>98</v>
      </c>
      <c r="F139" s="55">
        <v>3</v>
      </c>
      <c r="G139" s="84">
        <v>437.61</v>
      </c>
      <c r="H139" s="114">
        <f t="shared" si="4"/>
        <v>1312.83</v>
      </c>
      <c r="I139" s="21" t="s">
        <v>99</v>
      </c>
      <c r="M139" s="54">
        <v>11</v>
      </c>
      <c r="N139" s="101">
        <v>23.6889763779528</v>
      </c>
    </row>
    <row r="140" customHeight="1" spans="1:13">
      <c r="A140" s="112" t="s">
        <v>257</v>
      </c>
      <c r="B140" s="113" t="s">
        <v>95</v>
      </c>
      <c r="C140" s="113" t="s">
        <v>102</v>
      </c>
      <c r="D140" s="113" t="s">
        <v>97</v>
      </c>
      <c r="E140" s="54" t="s">
        <v>98</v>
      </c>
      <c r="F140" s="55">
        <v>189</v>
      </c>
      <c r="G140" s="84">
        <v>240</v>
      </c>
      <c r="H140" s="114">
        <f t="shared" si="4"/>
        <v>45360</v>
      </c>
      <c r="I140" s="21" t="s">
        <v>99</v>
      </c>
      <c r="M140" s="54"/>
    </row>
    <row r="141" customHeight="1" spans="1:14">
      <c r="A141" s="112" t="s">
        <v>258</v>
      </c>
      <c r="B141" s="113" t="s">
        <v>104</v>
      </c>
      <c r="C141" s="113"/>
      <c r="D141" s="113"/>
      <c r="E141" s="54" t="s">
        <v>105</v>
      </c>
      <c r="F141" s="55">
        <v>21</v>
      </c>
      <c r="G141" s="117">
        <v>220</v>
      </c>
      <c r="H141" s="114">
        <f t="shared" si="4"/>
        <v>4620</v>
      </c>
      <c r="I141" s="21"/>
      <c r="K141" t="s">
        <v>106</v>
      </c>
      <c r="M141" s="54">
        <v>42</v>
      </c>
      <c r="N141" s="101">
        <v>90.4488188976378</v>
      </c>
    </row>
    <row r="142" customHeight="1" spans="1:14">
      <c r="A142" s="112" t="s">
        <v>259</v>
      </c>
      <c r="B142" s="113" t="s">
        <v>108</v>
      </c>
      <c r="C142" s="113" t="s">
        <v>109</v>
      </c>
      <c r="D142" s="113" t="s">
        <v>110</v>
      </c>
      <c r="E142" s="54" t="s">
        <v>105</v>
      </c>
      <c r="F142" s="55">
        <v>124</v>
      </c>
      <c r="G142" s="117">
        <v>220</v>
      </c>
      <c r="H142" s="114">
        <f t="shared" si="4"/>
        <v>27280</v>
      </c>
      <c r="I142" s="21"/>
      <c r="K142" t="s">
        <v>169</v>
      </c>
      <c r="M142" s="54">
        <v>76</v>
      </c>
      <c r="N142" s="101">
        <v>163.669291338583</v>
      </c>
    </row>
    <row r="143" customHeight="1" spans="1:14">
      <c r="A143" s="112" t="s">
        <v>260</v>
      </c>
      <c r="B143" s="113" t="s">
        <v>113</v>
      </c>
      <c r="C143" s="113"/>
      <c r="D143" s="113"/>
      <c r="E143" s="54" t="s">
        <v>77</v>
      </c>
      <c r="F143" s="55">
        <v>2048</v>
      </c>
      <c r="G143" s="117">
        <v>1.89</v>
      </c>
      <c r="H143" s="114">
        <f t="shared" si="4"/>
        <v>3870.72</v>
      </c>
      <c r="I143" s="21"/>
      <c r="L143">
        <v>761</v>
      </c>
      <c r="M143" s="54">
        <v>697</v>
      </c>
      <c r="N143" s="101">
        <v>1501.01968503937</v>
      </c>
    </row>
    <row r="144" customHeight="1" spans="1:14">
      <c r="A144" s="112" t="s">
        <v>261</v>
      </c>
      <c r="B144" s="113" t="s">
        <v>115</v>
      </c>
      <c r="C144" s="113"/>
      <c r="D144" s="113"/>
      <c r="E144" s="54" t="s">
        <v>77</v>
      </c>
      <c r="F144" s="55">
        <v>2048</v>
      </c>
      <c r="G144" s="117">
        <v>6.04</v>
      </c>
      <c r="H144" s="114">
        <f t="shared" si="4"/>
        <v>12369.92</v>
      </c>
      <c r="I144" s="21"/>
      <c r="M144" s="54">
        <v>697</v>
      </c>
      <c r="N144" s="101">
        <v>1501.01968503937</v>
      </c>
    </row>
    <row r="145" customHeight="1" spans="1:14">
      <c r="A145" s="112" t="s">
        <v>262</v>
      </c>
      <c r="B145" s="118" t="s">
        <v>117</v>
      </c>
      <c r="C145" s="113"/>
      <c r="D145" s="113"/>
      <c r="E145" s="54" t="s">
        <v>98</v>
      </c>
      <c r="F145" s="55">
        <v>102</v>
      </c>
      <c r="G145" s="117">
        <v>120</v>
      </c>
      <c r="H145" s="114">
        <f t="shared" si="4"/>
        <v>12240</v>
      </c>
      <c r="I145" s="21"/>
      <c r="M145" s="54">
        <v>35</v>
      </c>
      <c r="N145" s="101">
        <v>75.3740157480315</v>
      </c>
    </row>
    <row r="146" customHeight="1" spans="1:13">
      <c r="A146" s="112" t="s">
        <v>263</v>
      </c>
      <c r="B146" s="118" t="s">
        <v>122</v>
      </c>
      <c r="C146" s="113" t="s">
        <v>123</v>
      </c>
      <c r="D146" s="113" t="s">
        <v>76</v>
      </c>
      <c r="E146" s="54" t="s">
        <v>77</v>
      </c>
      <c r="F146" s="55">
        <f>F155*3</f>
        <v>6672</v>
      </c>
      <c r="G146" s="117">
        <v>79.8</v>
      </c>
      <c r="H146" s="114">
        <f t="shared" si="4"/>
        <v>532425.6</v>
      </c>
      <c r="I146" s="118"/>
      <c r="J146" s="130"/>
      <c r="M146" s="54"/>
    </row>
    <row r="147" customHeight="1" spans="1:14">
      <c r="A147" s="112" t="s">
        <v>264</v>
      </c>
      <c r="B147" s="118" t="s">
        <v>119</v>
      </c>
      <c r="C147" s="113" t="s">
        <v>120</v>
      </c>
      <c r="D147" s="113"/>
      <c r="E147" s="54" t="s">
        <v>98</v>
      </c>
      <c r="F147" s="55">
        <v>2224</v>
      </c>
      <c r="G147" s="117">
        <v>56</v>
      </c>
      <c r="H147" s="114">
        <f t="shared" si="4"/>
        <v>124544</v>
      </c>
      <c r="I147" s="118"/>
      <c r="J147" s="130"/>
      <c r="M147" s="54">
        <v>508</v>
      </c>
      <c r="N147" s="101">
        <v>1094</v>
      </c>
    </row>
    <row r="148" customHeight="1" spans="1:14">
      <c r="A148" s="112" t="s">
        <v>265</v>
      </c>
      <c r="B148" s="113" t="s">
        <v>126</v>
      </c>
      <c r="C148" s="113" t="s">
        <v>120</v>
      </c>
      <c r="D148" s="113"/>
      <c r="E148" s="54" t="s">
        <v>98</v>
      </c>
      <c r="F148" s="55">
        <v>2224</v>
      </c>
      <c r="G148" s="117">
        <v>85.36</v>
      </c>
      <c r="H148" s="114">
        <f t="shared" si="4"/>
        <v>189840.64</v>
      </c>
      <c r="I148" s="118"/>
      <c r="J148" s="130"/>
      <c r="M148" s="54">
        <v>508</v>
      </c>
      <c r="N148" s="101">
        <v>1094</v>
      </c>
    </row>
    <row r="149" customHeight="1" spans="1:14">
      <c r="A149" s="112" t="s">
        <v>266</v>
      </c>
      <c r="B149" s="113" t="s">
        <v>128</v>
      </c>
      <c r="C149" s="113" t="s">
        <v>120</v>
      </c>
      <c r="D149" s="113"/>
      <c r="E149" s="54" t="s">
        <v>105</v>
      </c>
      <c r="F149" s="55">
        <f>F155*3</f>
        <v>6672</v>
      </c>
      <c r="G149" s="117">
        <v>46</v>
      </c>
      <c r="H149" s="114">
        <f t="shared" si="4"/>
        <v>306912</v>
      </c>
      <c r="I149" s="118"/>
      <c r="J149" s="130"/>
      <c r="K149" t="s">
        <v>177</v>
      </c>
      <c r="M149" s="54">
        <v>1016</v>
      </c>
      <c r="N149" s="101">
        <v>2188</v>
      </c>
    </row>
    <row r="150" customHeight="1" spans="1:13">
      <c r="A150" s="112"/>
      <c r="B150" s="113"/>
      <c r="C150" s="113"/>
      <c r="D150" s="113"/>
      <c r="E150" s="54"/>
      <c r="F150" s="55"/>
      <c r="G150" s="117"/>
      <c r="H150" s="114">
        <f>SUM(H129:H149)</f>
        <v>1851435.81</v>
      </c>
      <c r="I150" s="118"/>
      <c r="J150" s="130"/>
      <c r="M150" s="54"/>
    </row>
    <row r="151" customHeight="1" spans="1:14">
      <c r="A151" s="112" t="s">
        <v>267</v>
      </c>
      <c r="B151" s="113" t="s">
        <v>268</v>
      </c>
      <c r="C151" s="113" t="s">
        <v>269</v>
      </c>
      <c r="D151" s="113"/>
      <c r="E151" s="54" t="s">
        <v>146</v>
      </c>
      <c r="F151" s="55">
        <v>1</v>
      </c>
      <c r="G151" s="84">
        <v>62139</v>
      </c>
      <c r="H151" s="114">
        <v>62139</v>
      </c>
      <c r="I151" s="21"/>
      <c r="M151" s="54">
        <v>3</v>
      </c>
      <c r="N151" s="101">
        <v>6.46062992125984</v>
      </c>
    </row>
    <row r="152" customHeight="1" spans="1:14">
      <c r="A152" s="112" t="s">
        <v>270</v>
      </c>
      <c r="B152" s="113" t="s">
        <v>271</v>
      </c>
      <c r="C152" s="113" t="s">
        <v>272</v>
      </c>
      <c r="D152" s="113"/>
      <c r="E152" s="54" t="s">
        <v>146</v>
      </c>
      <c r="F152" s="55">
        <v>1</v>
      </c>
      <c r="G152" s="117">
        <v>76747</v>
      </c>
      <c r="H152" s="114">
        <v>76747</v>
      </c>
      <c r="I152" s="21"/>
      <c r="M152" s="54">
        <v>3</v>
      </c>
      <c r="N152" s="101">
        <v>6.46062992125984</v>
      </c>
    </row>
    <row r="153" customHeight="1" spans="1:14">
      <c r="A153" s="112" t="s">
        <v>273</v>
      </c>
      <c r="B153" s="113" t="s">
        <v>274</v>
      </c>
      <c r="C153" s="113" t="s">
        <v>275</v>
      </c>
      <c r="D153" s="113"/>
      <c r="E153" s="54" t="s">
        <v>146</v>
      </c>
      <c r="F153" s="55">
        <v>1</v>
      </c>
      <c r="G153" s="117">
        <v>118118</v>
      </c>
      <c r="H153" s="114">
        <v>118118</v>
      </c>
      <c r="I153" s="21"/>
      <c r="M153" s="54">
        <v>3</v>
      </c>
      <c r="N153" s="101">
        <v>6.46062992125984</v>
      </c>
    </row>
    <row r="154" customHeight="1" spans="1:14">
      <c r="A154" s="112" t="s">
        <v>276</v>
      </c>
      <c r="B154" s="113" t="s">
        <v>148</v>
      </c>
      <c r="C154" s="113"/>
      <c r="D154" s="113"/>
      <c r="E154" s="54" t="s">
        <v>146</v>
      </c>
      <c r="F154" s="55">
        <v>3</v>
      </c>
      <c r="G154" s="117">
        <v>3000</v>
      </c>
      <c r="H154" s="114">
        <v>9000</v>
      </c>
      <c r="I154" s="21"/>
      <c r="M154" s="54"/>
      <c r="N154" s="127"/>
    </row>
    <row r="155" customHeight="1" spans="1:14">
      <c r="A155" s="112" t="s">
        <v>277</v>
      </c>
      <c r="B155" s="118" t="s">
        <v>139</v>
      </c>
      <c r="C155" s="113" t="s">
        <v>140</v>
      </c>
      <c r="D155" s="113"/>
      <c r="E155" s="54" t="s">
        <v>141</v>
      </c>
      <c r="F155" s="55">
        <v>2224</v>
      </c>
      <c r="G155" s="117">
        <v>650</v>
      </c>
      <c r="H155" s="114">
        <v>1445600</v>
      </c>
      <c r="I155" s="118" t="s">
        <v>142</v>
      </c>
      <c r="J155" s="130"/>
      <c r="M155" s="54">
        <v>508</v>
      </c>
      <c r="N155" s="101">
        <v>1094</v>
      </c>
    </row>
    <row r="156" customHeight="1" spans="1:13">
      <c r="A156" s="112"/>
      <c r="B156" s="113"/>
      <c r="C156" s="113"/>
      <c r="D156" s="113"/>
      <c r="E156" s="54"/>
      <c r="F156" s="55"/>
      <c r="G156" s="117"/>
      <c r="H156" s="114">
        <f>SUM(H151:H155)</f>
        <v>1711604</v>
      </c>
      <c r="I156" s="118"/>
      <c r="J156" s="130"/>
      <c r="M156" s="54"/>
    </row>
    <row r="157" customHeight="1" spans="1:14">
      <c r="A157" s="112" t="s">
        <v>278</v>
      </c>
      <c r="B157" s="113" t="s">
        <v>132</v>
      </c>
      <c r="C157" s="113" t="s">
        <v>133</v>
      </c>
      <c r="D157" s="113"/>
      <c r="E157" s="54" t="s">
        <v>134</v>
      </c>
      <c r="F157" s="55">
        <v>4096</v>
      </c>
      <c r="G157" s="117">
        <v>150.4</v>
      </c>
      <c r="H157" s="114">
        <v>616038.4</v>
      </c>
      <c r="I157" s="118"/>
      <c r="J157" s="130"/>
      <c r="M157" s="54">
        <v>210</v>
      </c>
      <c r="N157" s="101">
        <v>452.244094488189</v>
      </c>
    </row>
    <row r="158" customHeight="1" spans="1:13">
      <c r="A158" s="112"/>
      <c r="B158" s="21" t="s">
        <v>130</v>
      </c>
      <c r="C158" s="113"/>
      <c r="D158" s="113"/>
      <c r="E158" s="106" t="s">
        <v>152</v>
      </c>
      <c r="F158" s="55"/>
      <c r="G158" s="117"/>
      <c r="H158" s="114">
        <f>SUM(H157:H157)</f>
        <v>616038.4</v>
      </c>
      <c r="I158" s="118"/>
      <c r="J158" s="130"/>
      <c r="M158" s="54"/>
    </row>
    <row r="159" customHeight="1" spans="1:10">
      <c r="A159" s="112"/>
      <c r="B159" s="21" t="s">
        <v>130</v>
      </c>
      <c r="C159" s="113"/>
      <c r="D159" s="113"/>
      <c r="E159" s="106" t="s">
        <v>152</v>
      </c>
      <c r="F159" s="55"/>
      <c r="G159" s="117"/>
      <c r="H159" s="114">
        <f>SUM(H150,H156,H158)</f>
        <v>4179078.21</v>
      </c>
      <c r="I159" s="118"/>
      <c r="J159" s="134"/>
    </row>
    <row r="160" customHeight="1" spans="1:10">
      <c r="A160" s="108" t="s">
        <v>33</v>
      </c>
      <c r="B160" s="109" t="s">
        <v>279</v>
      </c>
      <c r="C160" s="110"/>
      <c r="D160" s="110"/>
      <c r="E160" s="110"/>
      <c r="F160" s="111"/>
      <c r="G160" s="110"/>
      <c r="H160" s="110"/>
      <c r="I160" s="124"/>
      <c r="J160" s="134"/>
    </row>
    <row r="161" customHeight="1" spans="1:14">
      <c r="A161" s="112" t="s">
        <v>280</v>
      </c>
      <c r="B161" s="113" t="s">
        <v>74</v>
      </c>
      <c r="C161" s="113" t="s">
        <v>75</v>
      </c>
      <c r="D161" s="113" t="s">
        <v>76</v>
      </c>
      <c r="E161" s="54" t="s">
        <v>77</v>
      </c>
      <c r="F161" s="55">
        <v>25</v>
      </c>
      <c r="G161" s="84">
        <f>G66</f>
        <v>150.26</v>
      </c>
      <c r="H161" s="114">
        <f>F161*G161</f>
        <v>3756.5</v>
      </c>
      <c r="I161" s="21"/>
      <c r="M161" s="54">
        <v>10</v>
      </c>
      <c r="N161" s="101">
        <v>25</v>
      </c>
    </row>
    <row r="162" customHeight="1" spans="1:15">
      <c r="A162" s="112" t="s">
        <v>281</v>
      </c>
      <c r="B162" s="113" t="s">
        <v>74</v>
      </c>
      <c r="C162" s="113" t="s">
        <v>79</v>
      </c>
      <c r="D162" s="113" t="s">
        <v>76</v>
      </c>
      <c r="E162" s="54" t="s">
        <v>77</v>
      </c>
      <c r="F162" s="55">
        <v>1182.5</v>
      </c>
      <c r="G162" s="84">
        <f>G67</f>
        <v>120</v>
      </c>
      <c r="H162" s="114">
        <f t="shared" ref="H162:H180" si="5">F162*G162</f>
        <v>141900</v>
      </c>
      <c r="I162" s="21"/>
      <c r="K162" s="126"/>
      <c r="L162" s="126"/>
      <c r="M162" s="54">
        <v>473</v>
      </c>
      <c r="N162" s="101">
        <v>1182.5</v>
      </c>
      <c r="O162" s="126"/>
    </row>
    <row r="163" customHeight="1" spans="1:15">
      <c r="A163" s="112" t="s">
        <v>282</v>
      </c>
      <c r="B163" s="113" t="s">
        <v>74</v>
      </c>
      <c r="C163" s="113" t="s">
        <v>157</v>
      </c>
      <c r="D163" s="113" t="s">
        <v>76</v>
      </c>
      <c r="E163" s="54" t="s">
        <v>77</v>
      </c>
      <c r="F163" s="55">
        <v>1150</v>
      </c>
      <c r="G163" s="84">
        <f>G68</f>
        <v>91.55</v>
      </c>
      <c r="H163" s="114">
        <f t="shared" si="5"/>
        <v>105282.5</v>
      </c>
      <c r="I163" s="21"/>
      <c r="K163" s="126">
        <f>SUM(F161:F163)</f>
        <v>2357.5</v>
      </c>
      <c r="L163" s="126">
        <v>2357.5</v>
      </c>
      <c r="M163" s="54">
        <v>460</v>
      </c>
      <c r="N163" s="101">
        <v>1150</v>
      </c>
      <c r="O163" s="126"/>
    </row>
    <row r="164" customHeight="1" spans="1:15">
      <c r="A164" s="112" t="s">
        <v>283</v>
      </c>
      <c r="B164" s="21" t="s">
        <v>81</v>
      </c>
      <c r="C164" s="21" t="s">
        <v>85</v>
      </c>
      <c r="D164" s="21" t="s">
        <v>83</v>
      </c>
      <c r="E164" s="106" t="s">
        <v>77</v>
      </c>
      <c r="F164" s="107">
        <v>682.5</v>
      </c>
      <c r="G164" s="84">
        <f>G69</f>
        <v>97.16</v>
      </c>
      <c r="H164" s="114">
        <f t="shared" si="5"/>
        <v>66311.7</v>
      </c>
      <c r="I164" s="21"/>
      <c r="K164" s="3"/>
      <c r="L164" s="3"/>
      <c r="M164" s="106">
        <v>273</v>
      </c>
      <c r="N164" s="101">
        <v>682.5</v>
      </c>
      <c r="O164" s="3"/>
    </row>
    <row r="165" customHeight="1" spans="1:15">
      <c r="A165" s="112" t="s">
        <v>284</v>
      </c>
      <c r="B165" s="21" t="s">
        <v>81</v>
      </c>
      <c r="C165" s="21" t="s">
        <v>87</v>
      </c>
      <c r="D165" s="21" t="s">
        <v>83</v>
      </c>
      <c r="E165" s="106" t="s">
        <v>77</v>
      </c>
      <c r="F165" s="107">
        <v>382.5</v>
      </c>
      <c r="G165" s="116">
        <f>G69</f>
        <v>97.16</v>
      </c>
      <c r="H165" s="114">
        <f t="shared" si="5"/>
        <v>37163.7</v>
      </c>
      <c r="I165" s="21"/>
      <c r="K165" s="3"/>
      <c r="L165" s="3"/>
      <c r="M165" s="106">
        <v>153</v>
      </c>
      <c r="N165" s="101">
        <v>382.5</v>
      </c>
      <c r="O165" s="3"/>
    </row>
    <row r="166" customHeight="1" spans="1:15">
      <c r="A166" s="112" t="s">
        <v>285</v>
      </c>
      <c r="B166" s="21" t="s">
        <v>81</v>
      </c>
      <c r="C166" s="21" t="s">
        <v>161</v>
      </c>
      <c r="D166" s="21" t="s">
        <v>83</v>
      </c>
      <c r="E166" s="106" t="s">
        <v>77</v>
      </c>
      <c r="F166" s="55">
        <v>42.5</v>
      </c>
      <c r="G166" s="84">
        <f>G39</f>
        <v>47.84</v>
      </c>
      <c r="H166" s="114">
        <f t="shared" si="5"/>
        <v>2033.2</v>
      </c>
      <c r="I166" s="21"/>
      <c r="K166" s="3">
        <f>SUM(F164:F166)</f>
        <v>1107.5</v>
      </c>
      <c r="L166" s="3"/>
      <c r="M166" s="54">
        <v>17</v>
      </c>
      <c r="N166" s="101">
        <v>42.5</v>
      </c>
      <c r="O166" s="3"/>
    </row>
    <row r="167" customHeight="1" spans="1:14">
      <c r="A167" s="112" t="s">
        <v>286</v>
      </c>
      <c r="B167" s="113" t="s">
        <v>89</v>
      </c>
      <c r="C167" s="113" t="s">
        <v>90</v>
      </c>
      <c r="D167" s="113" t="s">
        <v>91</v>
      </c>
      <c r="E167" s="54" t="s">
        <v>77</v>
      </c>
      <c r="F167" s="55">
        <v>10</v>
      </c>
      <c r="G167" s="84">
        <v>221.2</v>
      </c>
      <c r="H167" s="114">
        <f t="shared" si="5"/>
        <v>2212</v>
      </c>
      <c r="I167" s="21"/>
      <c r="M167" s="54">
        <v>4</v>
      </c>
      <c r="N167" s="101">
        <v>10</v>
      </c>
    </row>
    <row r="168" customHeight="1" spans="1:14">
      <c r="A168" s="112" t="s">
        <v>287</v>
      </c>
      <c r="B168" s="113" t="s">
        <v>89</v>
      </c>
      <c r="C168" s="113" t="s">
        <v>93</v>
      </c>
      <c r="D168" s="113" t="s">
        <v>91</v>
      </c>
      <c r="E168" s="54" t="s">
        <v>77</v>
      </c>
      <c r="F168" s="55">
        <v>7.5</v>
      </c>
      <c r="G168" s="84">
        <v>111.62</v>
      </c>
      <c r="H168" s="114">
        <f t="shared" si="5"/>
        <v>837.15</v>
      </c>
      <c r="I168" s="21"/>
      <c r="M168" s="54">
        <v>3</v>
      </c>
      <c r="N168" s="101">
        <v>7.5</v>
      </c>
    </row>
    <row r="169" customHeight="1" spans="1:14">
      <c r="A169" s="112" t="s">
        <v>288</v>
      </c>
      <c r="B169" s="113" t="s">
        <v>95</v>
      </c>
      <c r="C169" s="113" t="s">
        <v>93</v>
      </c>
      <c r="D169" s="113" t="s">
        <v>97</v>
      </c>
      <c r="E169" s="54" t="s">
        <v>98</v>
      </c>
      <c r="F169" s="55">
        <v>15</v>
      </c>
      <c r="G169" s="84">
        <v>1029.83</v>
      </c>
      <c r="H169" s="114">
        <f t="shared" si="5"/>
        <v>15447.45</v>
      </c>
      <c r="I169" s="21" t="s">
        <v>99</v>
      </c>
      <c r="M169" s="54">
        <v>6</v>
      </c>
      <c r="N169" s="101">
        <v>15</v>
      </c>
    </row>
    <row r="170" customHeight="1" spans="1:14">
      <c r="A170" s="112" t="s">
        <v>289</v>
      </c>
      <c r="B170" s="113" t="s">
        <v>95</v>
      </c>
      <c r="C170" s="113" t="s">
        <v>109</v>
      </c>
      <c r="D170" s="113" t="s">
        <v>97</v>
      </c>
      <c r="E170" s="54" t="s">
        <v>98</v>
      </c>
      <c r="F170" s="55">
        <v>17.5</v>
      </c>
      <c r="G170" s="84">
        <v>437.61</v>
      </c>
      <c r="H170" s="114">
        <f t="shared" si="5"/>
        <v>7658.175</v>
      </c>
      <c r="I170" s="21" t="s">
        <v>99</v>
      </c>
      <c r="M170" s="54">
        <v>7</v>
      </c>
      <c r="N170" s="101">
        <v>17.5</v>
      </c>
    </row>
    <row r="171" customHeight="1" spans="1:13">
      <c r="A171" s="112" t="s">
        <v>290</v>
      </c>
      <c r="B171" s="113" t="s">
        <v>95</v>
      </c>
      <c r="C171" s="113" t="s">
        <v>102</v>
      </c>
      <c r="D171" s="113" t="s">
        <v>97</v>
      </c>
      <c r="E171" s="54" t="s">
        <v>98</v>
      </c>
      <c r="F171" s="55">
        <v>117.6</v>
      </c>
      <c r="G171" s="84">
        <v>240</v>
      </c>
      <c r="H171" s="114">
        <f t="shared" si="5"/>
        <v>28224</v>
      </c>
      <c r="I171" s="21" t="s">
        <v>99</v>
      </c>
      <c r="M171" s="54"/>
    </row>
    <row r="172" customHeight="1" spans="1:14">
      <c r="A172" s="112" t="s">
        <v>291</v>
      </c>
      <c r="B172" s="113" t="s">
        <v>104</v>
      </c>
      <c r="C172" s="113"/>
      <c r="D172" s="113"/>
      <c r="E172" s="54" t="s">
        <v>105</v>
      </c>
      <c r="F172" s="55">
        <v>35</v>
      </c>
      <c r="G172" s="117">
        <v>220</v>
      </c>
      <c r="H172" s="114">
        <f t="shared" si="5"/>
        <v>7700</v>
      </c>
      <c r="I172" s="21"/>
      <c r="K172" t="s">
        <v>106</v>
      </c>
      <c r="M172" s="54">
        <v>14</v>
      </c>
      <c r="N172" s="101">
        <v>35</v>
      </c>
    </row>
    <row r="173" customHeight="1" spans="1:13">
      <c r="A173" s="112" t="s">
        <v>292</v>
      </c>
      <c r="B173" s="113" t="s">
        <v>108</v>
      </c>
      <c r="C173" s="113" t="s">
        <v>109</v>
      </c>
      <c r="D173" s="113" t="s">
        <v>110</v>
      </c>
      <c r="E173" s="54" t="s">
        <v>105</v>
      </c>
      <c r="F173" s="55">
        <v>46</v>
      </c>
      <c r="G173" s="117">
        <v>220</v>
      </c>
      <c r="H173" s="114">
        <f t="shared" si="5"/>
        <v>10120</v>
      </c>
      <c r="I173" s="21"/>
      <c r="K173" t="s">
        <v>169</v>
      </c>
      <c r="M173" s="54">
        <v>46</v>
      </c>
    </row>
    <row r="174" customHeight="1" spans="1:13">
      <c r="A174" s="112" t="s">
        <v>293</v>
      </c>
      <c r="B174" s="113" t="s">
        <v>113</v>
      </c>
      <c r="C174" s="113"/>
      <c r="D174" s="113"/>
      <c r="E174" s="54" t="s">
        <v>77</v>
      </c>
      <c r="F174" s="55">
        <v>886</v>
      </c>
      <c r="G174" s="117">
        <v>1.89</v>
      </c>
      <c r="H174" s="114">
        <f t="shared" si="5"/>
        <v>1674.54</v>
      </c>
      <c r="I174" s="21"/>
      <c r="L174">
        <v>1107.5</v>
      </c>
      <c r="M174" s="54">
        <v>443</v>
      </c>
    </row>
    <row r="175" customHeight="1" spans="1:13">
      <c r="A175" s="112" t="s">
        <v>294</v>
      </c>
      <c r="B175" s="113" t="s">
        <v>115</v>
      </c>
      <c r="C175" s="113"/>
      <c r="D175" s="113"/>
      <c r="E175" s="54" t="s">
        <v>77</v>
      </c>
      <c r="F175" s="55">
        <v>886</v>
      </c>
      <c r="G175" s="117">
        <v>6.04</v>
      </c>
      <c r="H175" s="114">
        <f t="shared" si="5"/>
        <v>5351.44</v>
      </c>
      <c r="I175" s="21"/>
      <c r="M175" s="54">
        <v>443</v>
      </c>
    </row>
    <row r="176" customHeight="1" spans="1:13">
      <c r="A176" s="112" t="s">
        <v>295</v>
      </c>
      <c r="B176" s="118" t="s">
        <v>117</v>
      </c>
      <c r="C176" s="113"/>
      <c r="D176" s="113"/>
      <c r="E176" s="54" t="s">
        <v>98</v>
      </c>
      <c r="F176" s="55">
        <v>45</v>
      </c>
      <c r="G176" s="117">
        <v>120</v>
      </c>
      <c r="H176" s="114">
        <f t="shared" si="5"/>
        <v>5400</v>
      </c>
      <c r="I176" s="21"/>
      <c r="M176" s="54">
        <v>23</v>
      </c>
    </row>
    <row r="177" customHeight="1" spans="1:13">
      <c r="A177" s="112" t="s">
        <v>296</v>
      </c>
      <c r="B177" s="118" t="s">
        <v>122</v>
      </c>
      <c r="C177" s="113" t="s">
        <v>123</v>
      </c>
      <c r="D177" s="113" t="s">
        <v>76</v>
      </c>
      <c r="E177" s="54" t="s">
        <v>77</v>
      </c>
      <c r="F177" s="55">
        <f>F184*3.5</f>
        <v>2058</v>
      </c>
      <c r="G177" s="117">
        <v>79.8</v>
      </c>
      <c r="H177" s="114">
        <f t="shared" si="5"/>
        <v>164228.4</v>
      </c>
      <c r="I177" s="118"/>
      <c r="J177" s="130"/>
      <c r="M177" s="54"/>
    </row>
    <row r="178" customHeight="1" spans="1:13">
      <c r="A178" s="112" t="s">
        <v>297</v>
      </c>
      <c r="B178" s="118" t="s">
        <v>119</v>
      </c>
      <c r="C178" s="113" t="s">
        <v>120</v>
      </c>
      <c r="D178" s="113"/>
      <c r="E178" s="54" t="s">
        <v>98</v>
      </c>
      <c r="F178" s="55">
        <v>588</v>
      </c>
      <c r="G178" s="117">
        <v>56</v>
      </c>
      <c r="H178" s="114">
        <f t="shared" si="5"/>
        <v>32928</v>
      </c>
      <c r="I178" s="118"/>
      <c r="J178" s="130"/>
      <c r="M178" s="54">
        <v>588</v>
      </c>
    </row>
    <row r="179" customHeight="1" spans="1:13">
      <c r="A179" s="112" t="s">
        <v>298</v>
      </c>
      <c r="B179" s="113" t="s">
        <v>126</v>
      </c>
      <c r="C179" s="113" t="s">
        <v>120</v>
      </c>
      <c r="D179" s="113"/>
      <c r="E179" s="54" t="s">
        <v>98</v>
      </c>
      <c r="F179" s="55">
        <v>588</v>
      </c>
      <c r="G179" s="117">
        <v>85.36</v>
      </c>
      <c r="H179" s="114">
        <f t="shared" si="5"/>
        <v>50191.68</v>
      </c>
      <c r="I179" s="118"/>
      <c r="J179" s="130"/>
      <c r="M179" s="54">
        <v>588</v>
      </c>
    </row>
    <row r="180" customHeight="1" spans="1:13">
      <c r="A180" s="112" t="s">
        <v>299</v>
      </c>
      <c r="B180" s="113" t="s">
        <v>128</v>
      </c>
      <c r="C180" s="113" t="s">
        <v>120</v>
      </c>
      <c r="D180" s="113"/>
      <c r="E180" s="54" t="s">
        <v>105</v>
      </c>
      <c r="F180" s="55">
        <f>F184*3</f>
        <v>1764</v>
      </c>
      <c r="G180" s="117">
        <v>46</v>
      </c>
      <c r="H180" s="114">
        <f t="shared" si="5"/>
        <v>81144</v>
      </c>
      <c r="I180" s="118"/>
      <c r="J180" s="130"/>
      <c r="K180" t="s">
        <v>177</v>
      </c>
      <c r="M180" s="54">
        <v>1176</v>
      </c>
    </row>
    <row r="181" customHeight="1" spans="1:13">
      <c r="A181" s="112"/>
      <c r="B181" s="21" t="s">
        <v>130</v>
      </c>
      <c r="C181" s="113"/>
      <c r="D181" s="113"/>
      <c r="E181" s="54"/>
      <c r="F181" s="55"/>
      <c r="G181" s="117"/>
      <c r="H181" s="114">
        <f>SUM(H161:H180)</f>
        <v>769564.435</v>
      </c>
      <c r="I181" s="118"/>
      <c r="J181" s="130"/>
      <c r="M181" s="54"/>
    </row>
    <row r="182" customHeight="1" spans="1:14">
      <c r="A182" s="112" t="s">
        <v>300</v>
      </c>
      <c r="B182" s="113" t="s">
        <v>180</v>
      </c>
      <c r="C182" s="113" t="s">
        <v>181</v>
      </c>
      <c r="D182" s="113"/>
      <c r="E182" s="54" t="s">
        <v>146</v>
      </c>
      <c r="F182" s="55">
        <v>5</v>
      </c>
      <c r="G182" s="117">
        <v>28257.3</v>
      </c>
      <c r="H182" s="114">
        <f>F182*G182</f>
        <v>141286.5</v>
      </c>
      <c r="I182" s="21"/>
      <c r="M182" s="54">
        <v>2</v>
      </c>
      <c r="N182" s="101">
        <v>5</v>
      </c>
    </row>
    <row r="183" customHeight="1" spans="1:14">
      <c r="A183" s="112" t="s">
        <v>301</v>
      </c>
      <c r="B183" s="113" t="s">
        <v>148</v>
      </c>
      <c r="C183" s="113"/>
      <c r="D183" s="113"/>
      <c r="E183" s="54" t="s">
        <v>146</v>
      </c>
      <c r="F183" s="55">
        <v>5</v>
      </c>
      <c r="G183" s="117">
        <v>3000</v>
      </c>
      <c r="H183" s="114">
        <f>F183*G183</f>
        <v>15000</v>
      </c>
      <c r="I183" s="21"/>
      <c r="M183" s="54"/>
      <c r="N183" s="101">
        <v>0</v>
      </c>
    </row>
    <row r="184" customHeight="1" spans="1:13">
      <c r="A184" s="112" t="s">
        <v>302</v>
      </c>
      <c r="B184" s="118" t="s">
        <v>139</v>
      </c>
      <c r="C184" s="113" t="s">
        <v>140</v>
      </c>
      <c r="D184" s="113"/>
      <c r="E184" s="54" t="s">
        <v>141</v>
      </c>
      <c r="F184" s="55">
        <v>588</v>
      </c>
      <c r="G184" s="117">
        <v>650</v>
      </c>
      <c r="H184" s="114">
        <f>F184*G184</f>
        <v>382200</v>
      </c>
      <c r="I184" s="118" t="s">
        <v>142</v>
      </c>
      <c r="J184" s="130"/>
      <c r="M184" s="54">
        <v>588</v>
      </c>
    </row>
    <row r="185" customFormat="1" customHeight="1" spans="1:14">
      <c r="A185" s="112" t="s">
        <v>303</v>
      </c>
      <c r="B185" s="113" t="s">
        <v>150</v>
      </c>
      <c r="C185" s="113"/>
      <c r="D185" s="113"/>
      <c r="E185" s="54" t="s">
        <v>146</v>
      </c>
      <c r="F185" s="55">
        <v>1</v>
      </c>
      <c r="G185" s="84">
        <v>10000</v>
      </c>
      <c r="H185" s="114">
        <f>F185*G185</f>
        <v>10000</v>
      </c>
      <c r="I185" s="118"/>
      <c r="J185" s="130"/>
      <c r="L185" s="128"/>
      <c r="N185" s="101"/>
    </row>
    <row r="186" customFormat="1" customHeight="1" spans="1:14">
      <c r="A186" s="112"/>
      <c r="B186" s="21" t="s">
        <v>130</v>
      </c>
      <c r="C186" s="113"/>
      <c r="D186" s="113"/>
      <c r="E186" s="54"/>
      <c r="F186" s="55"/>
      <c r="G186" s="84"/>
      <c r="H186" s="114">
        <f>SUM(H182:H185)</f>
        <v>548486.5</v>
      </c>
      <c r="I186" s="118"/>
      <c r="J186" s="130"/>
      <c r="L186" s="128"/>
      <c r="N186" s="101"/>
    </row>
    <row r="187" customHeight="1" spans="1:13">
      <c r="A187" s="112" t="s">
        <v>304</v>
      </c>
      <c r="B187" s="113" t="s">
        <v>136</v>
      </c>
      <c r="C187" s="113" t="s">
        <v>96</v>
      </c>
      <c r="D187" s="113"/>
      <c r="E187" s="54" t="s">
        <v>137</v>
      </c>
      <c r="F187" s="55">
        <v>1</v>
      </c>
      <c r="G187" s="117">
        <v>11786.52</v>
      </c>
      <c r="H187" s="114">
        <f>F187*G187</f>
        <v>11786.52</v>
      </c>
      <c r="I187" s="21"/>
      <c r="M187" s="54">
        <v>1</v>
      </c>
    </row>
    <row r="188" customHeight="1" spans="1:13">
      <c r="A188" s="112" t="s">
        <v>305</v>
      </c>
      <c r="B188" s="113" t="s">
        <v>132</v>
      </c>
      <c r="C188" s="113" t="s">
        <v>185</v>
      </c>
      <c r="D188" s="113"/>
      <c r="E188" s="54" t="s">
        <v>134</v>
      </c>
      <c r="F188" s="55">
        <v>532</v>
      </c>
      <c r="G188" s="117">
        <v>251.28</v>
      </c>
      <c r="H188" s="114">
        <f>F188*G188</f>
        <v>133680.96</v>
      </c>
      <c r="I188" s="118"/>
      <c r="J188" s="130"/>
      <c r="M188" s="54">
        <v>532</v>
      </c>
    </row>
    <row r="189" customHeight="1" spans="1:13">
      <c r="A189" s="112" t="s">
        <v>306</v>
      </c>
      <c r="B189" s="113" t="s">
        <v>132</v>
      </c>
      <c r="C189" s="113" t="s">
        <v>133</v>
      </c>
      <c r="D189" s="113"/>
      <c r="E189" s="54" t="s">
        <v>134</v>
      </c>
      <c r="F189" s="55">
        <v>133</v>
      </c>
      <c r="G189" s="117">
        <v>150.4</v>
      </c>
      <c r="H189" s="114">
        <f>F189*G189</f>
        <v>20003.2</v>
      </c>
      <c r="I189" s="118"/>
      <c r="J189" s="130"/>
      <c r="M189" s="54">
        <v>133</v>
      </c>
    </row>
    <row r="190" customHeight="1" spans="1:10">
      <c r="A190" s="112"/>
      <c r="B190" s="21" t="s">
        <v>130</v>
      </c>
      <c r="C190" s="113"/>
      <c r="D190" s="113"/>
      <c r="E190" s="106" t="s">
        <v>152</v>
      </c>
      <c r="F190" s="55"/>
      <c r="G190" s="117"/>
      <c r="H190" s="114">
        <f>SUM(H187:H189)</f>
        <v>165470.68</v>
      </c>
      <c r="I190" s="118"/>
      <c r="J190" s="130"/>
    </row>
    <row r="191" customHeight="1" spans="1:10">
      <c r="A191" s="112"/>
      <c r="B191" s="113" t="s">
        <v>151</v>
      </c>
      <c r="C191" s="113"/>
      <c r="D191" s="113"/>
      <c r="E191" s="106"/>
      <c r="F191" s="55"/>
      <c r="G191" s="117"/>
      <c r="H191" s="114">
        <f>SUM(H181,H186,H190)</f>
        <v>1483521.615</v>
      </c>
      <c r="I191" s="118"/>
      <c r="J191" s="130"/>
    </row>
  </sheetData>
  <mergeCells count="7">
    <mergeCell ref="A1:I1"/>
    <mergeCell ref="B3:I3"/>
    <mergeCell ref="B33:I33"/>
    <mergeCell ref="B65:I65"/>
    <mergeCell ref="B94:I94"/>
    <mergeCell ref="B128:I128"/>
    <mergeCell ref="B160:I160"/>
  </mergeCells>
  <pageMargins left="0.748031496062992" right="0.748031496062992" top="0.984251968503937" bottom="0.984251968503937" header="0.511811023622047" footer="0.511811023622047"/>
  <pageSetup paperSize="9" orientation="landscape"/>
  <headerFooter alignWithMargins="0" scaleWithDoc="0"/>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S162"/>
  <sheetViews>
    <sheetView view="pageBreakPreview" zoomScaleNormal="100" workbookViewId="0">
      <pane ySplit="2" topLeftCell="A102" activePane="bottomLeft" state="frozen"/>
      <selection/>
      <selection pane="bottomLeft" activeCell="F160" sqref="F160"/>
    </sheetView>
  </sheetViews>
  <sheetFormatPr defaultColWidth="9" defaultRowHeight="13.5"/>
  <cols>
    <col min="1" max="1" width="8.125" style="46" customWidth="1"/>
    <col min="2" max="2" width="30.125" style="47" customWidth="1"/>
    <col min="3" max="3" width="17.25" style="47" customWidth="1"/>
    <col min="4" max="4" width="9" style="47"/>
    <col min="5" max="5" width="6.75" style="47" customWidth="1"/>
    <col min="6" max="6" width="9.75" style="47" customWidth="1"/>
    <col min="7" max="7" width="9.75" style="48" customWidth="1"/>
    <col min="8" max="8" width="25.25" style="47" customWidth="1"/>
    <col min="9" max="9" width="6.375" style="47" customWidth="1"/>
    <col min="10" max="11" width="9.125" style="47" customWidth="1"/>
    <col min="12" max="12" width="21.625" style="47" customWidth="1"/>
    <col min="13" max="16384" width="9" style="47"/>
  </cols>
  <sheetData>
    <row r="1" customFormat="1" ht="24.95" customHeight="1" spans="1:19">
      <c r="A1" s="49" t="s">
        <v>307</v>
      </c>
      <c r="B1" s="49"/>
      <c r="C1" s="49"/>
      <c r="D1" s="49"/>
      <c r="E1" s="49"/>
      <c r="F1" s="49"/>
      <c r="G1" s="50"/>
      <c r="H1" s="49"/>
      <c r="I1" s="89"/>
      <c r="J1" s="89"/>
      <c r="K1" s="89"/>
      <c r="Q1" s="47"/>
      <c r="R1" s="47"/>
      <c r="S1" s="47"/>
    </row>
    <row r="2" ht="20.1" customHeight="1" spans="1:9">
      <c r="A2" s="51" t="s">
        <v>64</v>
      </c>
      <c r="B2" s="52" t="s">
        <v>308</v>
      </c>
      <c r="C2" s="53" t="s">
        <v>309</v>
      </c>
      <c r="D2" s="52" t="s">
        <v>14</v>
      </c>
      <c r="E2" s="52" t="s">
        <v>15</v>
      </c>
      <c r="F2" s="54" t="s">
        <v>69</v>
      </c>
      <c r="G2" s="55" t="s">
        <v>70</v>
      </c>
      <c r="H2" s="56" t="s">
        <v>310</v>
      </c>
      <c r="I2" s="90"/>
    </row>
    <row r="3" s="43" customFormat="1" ht="15.95" customHeight="1" spans="1:9">
      <c r="A3" s="57" t="s">
        <v>311</v>
      </c>
      <c r="B3" s="58" t="s">
        <v>153</v>
      </c>
      <c r="C3" s="59"/>
      <c r="D3" s="58" t="s">
        <v>312</v>
      </c>
      <c r="E3" s="58"/>
      <c r="F3" s="58"/>
      <c r="G3" s="60"/>
      <c r="H3" s="61"/>
      <c r="I3" s="44"/>
    </row>
    <row r="4" s="44" customFormat="1" ht="15.95" customHeight="1" spans="1:8">
      <c r="A4" s="62">
        <v>1</v>
      </c>
      <c r="B4" s="63" t="s">
        <v>313</v>
      </c>
      <c r="C4" s="64"/>
      <c r="D4" s="63"/>
      <c r="E4" s="63"/>
      <c r="F4" s="63"/>
      <c r="G4" s="65"/>
      <c r="H4" s="66"/>
    </row>
    <row r="5" s="45" customFormat="1" ht="15.95" customHeight="1" spans="1:8">
      <c r="A5" s="67" t="s">
        <v>73</v>
      </c>
      <c r="B5" s="68" t="s">
        <v>314</v>
      </c>
      <c r="C5" s="69" t="s">
        <v>315</v>
      </c>
      <c r="D5" s="68" t="s">
        <v>105</v>
      </c>
      <c r="E5" s="68">
        <v>406</v>
      </c>
      <c r="F5" s="68">
        <v>683.87</v>
      </c>
      <c r="G5" s="70">
        <f>E5*F5</f>
        <v>277651.22</v>
      </c>
      <c r="H5" s="71" t="s">
        <v>316</v>
      </c>
    </row>
    <row r="6" s="45" customFormat="1" ht="15.95" customHeight="1" spans="1:8">
      <c r="A6" s="67" t="s">
        <v>78</v>
      </c>
      <c r="B6" s="68" t="s">
        <v>314</v>
      </c>
      <c r="C6" s="69" t="s">
        <v>317</v>
      </c>
      <c r="D6" s="68" t="s">
        <v>105</v>
      </c>
      <c r="E6" s="68">
        <v>628</v>
      </c>
      <c r="F6" s="68">
        <v>499.96</v>
      </c>
      <c r="G6" s="70">
        <f t="shared" ref="G6:G31" si="0">E6*F6</f>
        <v>313974.88</v>
      </c>
      <c r="H6" s="71" t="s">
        <v>316</v>
      </c>
    </row>
    <row r="7" s="45" customFormat="1" ht="15.95" customHeight="1" spans="1:8">
      <c r="A7" s="67" t="s">
        <v>80</v>
      </c>
      <c r="B7" s="68" t="s">
        <v>314</v>
      </c>
      <c r="C7" s="69" t="s">
        <v>318</v>
      </c>
      <c r="D7" s="68" t="s">
        <v>105</v>
      </c>
      <c r="E7" s="68">
        <v>80</v>
      </c>
      <c r="F7" s="68">
        <v>331.38</v>
      </c>
      <c r="G7" s="70">
        <f t="shared" si="0"/>
        <v>26510.4</v>
      </c>
      <c r="H7" s="71" t="s">
        <v>316</v>
      </c>
    </row>
    <row r="8" s="45" customFormat="1" ht="15.95" customHeight="1" spans="1:8">
      <c r="A8" s="67" t="s">
        <v>84</v>
      </c>
      <c r="B8" s="68" t="s">
        <v>314</v>
      </c>
      <c r="C8" s="69" t="s">
        <v>319</v>
      </c>
      <c r="D8" s="68" t="s">
        <v>105</v>
      </c>
      <c r="E8" s="68">
        <v>340</v>
      </c>
      <c r="F8" s="68">
        <v>228.64</v>
      </c>
      <c r="G8" s="70">
        <f t="shared" si="0"/>
        <v>77737.6</v>
      </c>
      <c r="H8" s="71" t="s">
        <v>316</v>
      </c>
    </row>
    <row r="9" s="45" customFormat="1" ht="15.95" customHeight="1" spans="1:8">
      <c r="A9" s="67" t="s">
        <v>86</v>
      </c>
      <c r="B9" s="68" t="s">
        <v>314</v>
      </c>
      <c r="C9" s="69" t="s">
        <v>320</v>
      </c>
      <c r="D9" s="68" t="s">
        <v>105</v>
      </c>
      <c r="E9" s="68">
        <v>1220</v>
      </c>
      <c r="F9" s="68">
        <v>178.24</v>
      </c>
      <c r="G9" s="70">
        <f t="shared" si="0"/>
        <v>217452.8</v>
      </c>
      <c r="H9" s="71" t="s">
        <v>316</v>
      </c>
    </row>
    <row r="10" s="45" customFormat="1" ht="15.95" customHeight="1" spans="1:10">
      <c r="A10" s="67" t="s">
        <v>88</v>
      </c>
      <c r="B10" s="68" t="s">
        <v>314</v>
      </c>
      <c r="C10" s="69" t="s">
        <v>321</v>
      </c>
      <c r="D10" s="68" t="s">
        <v>105</v>
      </c>
      <c r="E10" s="68">
        <v>1588</v>
      </c>
      <c r="F10" s="68">
        <v>134.76</v>
      </c>
      <c r="G10" s="70">
        <f t="shared" si="0"/>
        <v>213998.88</v>
      </c>
      <c r="H10" s="71" t="s">
        <v>316</v>
      </c>
      <c r="J10" s="45" t="s">
        <v>322</v>
      </c>
    </row>
    <row r="11" s="45" customFormat="1" ht="15.95" customHeight="1" spans="1:10">
      <c r="A11" s="67" t="s">
        <v>92</v>
      </c>
      <c r="B11" s="68" t="s">
        <v>323</v>
      </c>
      <c r="C11" s="69" t="s">
        <v>324</v>
      </c>
      <c r="D11" s="68" t="s">
        <v>137</v>
      </c>
      <c r="E11" s="68">
        <v>3</v>
      </c>
      <c r="F11" s="72">
        <v>12000</v>
      </c>
      <c r="G11" s="70">
        <f t="shared" si="0"/>
        <v>36000</v>
      </c>
      <c r="H11" s="71"/>
      <c r="I11" s="91"/>
      <c r="J11" s="91" t="s">
        <v>325</v>
      </c>
    </row>
    <row r="12" s="45" customFormat="1" ht="15.95" customHeight="1" spans="1:10">
      <c r="A12" s="67" t="s">
        <v>94</v>
      </c>
      <c r="B12" s="68" t="s">
        <v>323</v>
      </c>
      <c r="C12" s="69" t="s">
        <v>326</v>
      </c>
      <c r="D12" s="73" t="s">
        <v>137</v>
      </c>
      <c r="E12" s="68">
        <v>17</v>
      </c>
      <c r="F12" s="72">
        <v>20000</v>
      </c>
      <c r="G12" s="70">
        <f t="shared" si="0"/>
        <v>340000</v>
      </c>
      <c r="H12" s="71"/>
      <c r="I12" s="91"/>
      <c r="J12" s="91" t="s">
        <v>327</v>
      </c>
    </row>
    <row r="13" ht="15.95" customHeight="1" spans="1:8">
      <c r="A13" s="67" t="s">
        <v>100</v>
      </c>
      <c r="B13" s="74" t="s">
        <v>328</v>
      </c>
      <c r="C13" s="75" t="s">
        <v>329</v>
      </c>
      <c r="D13" s="76" t="s">
        <v>330</v>
      </c>
      <c r="E13" s="74">
        <v>2</v>
      </c>
      <c r="F13" s="74">
        <v>3629.5</v>
      </c>
      <c r="G13" s="70">
        <f t="shared" si="0"/>
        <v>7259</v>
      </c>
      <c r="H13" s="77" t="s">
        <v>331</v>
      </c>
    </row>
    <row r="14" ht="15.95" customHeight="1" spans="1:8">
      <c r="A14" s="67" t="s">
        <v>101</v>
      </c>
      <c r="B14" s="74" t="s">
        <v>328</v>
      </c>
      <c r="C14" s="75" t="s">
        <v>332</v>
      </c>
      <c r="D14" s="76" t="s">
        <v>330</v>
      </c>
      <c r="E14" s="74">
        <v>6</v>
      </c>
      <c r="F14" s="74">
        <v>3059.18</v>
      </c>
      <c r="G14" s="70">
        <f t="shared" si="0"/>
        <v>18355.08</v>
      </c>
      <c r="H14" s="77" t="s">
        <v>331</v>
      </c>
    </row>
    <row r="15" ht="15.95" customHeight="1" spans="1:8">
      <c r="A15" s="67" t="s">
        <v>103</v>
      </c>
      <c r="B15" s="74" t="s">
        <v>328</v>
      </c>
      <c r="C15" s="75" t="s">
        <v>90</v>
      </c>
      <c r="D15" s="76" t="s">
        <v>330</v>
      </c>
      <c r="E15" s="74">
        <v>2</v>
      </c>
      <c r="F15" s="74">
        <v>1794.64</v>
      </c>
      <c r="G15" s="70">
        <f t="shared" si="0"/>
        <v>3589.28</v>
      </c>
      <c r="H15" s="77" t="s">
        <v>331</v>
      </c>
    </row>
    <row r="16" ht="15.95" customHeight="1" spans="1:8">
      <c r="A16" s="67" t="s">
        <v>107</v>
      </c>
      <c r="B16" s="74" t="s">
        <v>328</v>
      </c>
      <c r="C16" s="75" t="s">
        <v>333</v>
      </c>
      <c r="D16" s="76" t="s">
        <v>330</v>
      </c>
      <c r="E16" s="74">
        <v>10</v>
      </c>
      <c r="F16" s="74">
        <v>1595.13</v>
      </c>
      <c r="G16" s="70">
        <f t="shared" si="0"/>
        <v>15951.3</v>
      </c>
      <c r="H16" s="77" t="s">
        <v>331</v>
      </c>
    </row>
    <row r="17" ht="15.95" customHeight="1" spans="1:8">
      <c r="A17" s="67" t="s">
        <v>112</v>
      </c>
      <c r="B17" s="74" t="s">
        <v>328</v>
      </c>
      <c r="C17" s="75" t="s">
        <v>96</v>
      </c>
      <c r="D17" s="76" t="s">
        <v>330</v>
      </c>
      <c r="E17" s="74">
        <v>20</v>
      </c>
      <c r="F17" s="74">
        <v>1339.64</v>
      </c>
      <c r="G17" s="70">
        <f t="shared" si="0"/>
        <v>26792.8</v>
      </c>
      <c r="H17" s="77" t="s">
        <v>331</v>
      </c>
    </row>
    <row r="18" ht="15.95" customHeight="1" spans="1:8">
      <c r="A18" s="67" t="s">
        <v>114</v>
      </c>
      <c r="B18" s="74" t="s">
        <v>334</v>
      </c>
      <c r="C18" s="75" t="s">
        <v>329</v>
      </c>
      <c r="D18" s="76" t="s">
        <v>330</v>
      </c>
      <c r="E18" s="74">
        <v>1</v>
      </c>
      <c r="F18" s="74">
        <v>7635.11</v>
      </c>
      <c r="G18" s="70">
        <f t="shared" si="0"/>
        <v>7635.11</v>
      </c>
      <c r="H18" s="77"/>
    </row>
    <row r="19" ht="15.95" customHeight="1" spans="1:8">
      <c r="A19" s="67" t="s">
        <v>116</v>
      </c>
      <c r="B19" s="74" t="s">
        <v>334</v>
      </c>
      <c r="C19" s="75" t="s">
        <v>332</v>
      </c>
      <c r="D19" s="76" t="s">
        <v>330</v>
      </c>
      <c r="E19" s="74">
        <v>3</v>
      </c>
      <c r="F19" s="74">
        <v>4530.54</v>
      </c>
      <c r="G19" s="70">
        <f t="shared" si="0"/>
        <v>13591.62</v>
      </c>
      <c r="H19" s="77"/>
    </row>
    <row r="20" ht="15.95" customHeight="1" spans="1:8">
      <c r="A20" s="67" t="s">
        <v>118</v>
      </c>
      <c r="B20" s="74" t="s">
        <v>334</v>
      </c>
      <c r="C20" s="75" t="s">
        <v>90</v>
      </c>
      <c r="D20" s="76" t="s">
        <v>330</v>
      </c>
      <c r="E20" s="74">
        <v>1</v>
      </c>
      <c r="F20" s="74">
        <v>3610.47</v>
      </c>
      <c r="G20" s="70">
        <f t="shared" si="0"/>
        <v>3610.47</v>
      </c>
      <c r="H20" s="77"/>
    </row>
    <row r="21" ht="15.95" customHeight="1" spans="1:8">
      <c r="A21" s="67" t="s">
        <v>121</v>
      </c>
      <c r="B21" s="74" t="s">
        <v>334</v>
      </c>
      <c r="C21" s="75" t="s">
        <v>333</v>
      </c>
      <c r="D21" s="76" t="s">
        <v>330</v>
      </c>
      <c r="E21" s="74">
        <v>5</v>
      </c>
      <c r="F21" s="74">
        <v>2584.62</v>
      </c>
      <c r="G21" s="70">
        <f t="shared" si="0"/>
        <v>12923.1</v>
      </c>
      <c r="H21" s="77"/>
    </row>
    <row r="22" ht="15.95" customHeight="1" spans="1:8">
      <c r="A22" s="67" t="s">
        <v>125</v>
      </c>
      <c r="B22" s="74" t="s">
        <v>334</v>
      </c>
      <c r="C22" s="75" t="s">
        <v>96</v>
      </c>
      <c r="D22" s="76" t="s">
        <v>330</v>
      </c>
      <c r="E22" s="74">
        <v>10</v>
      </c>
      <c r="F22" s="74">
        <v>1846.21</v>
      </c>
      <c r="G22" s="70">
        <f t="shared" si="0"/>
        <v>18462.1</v>
      </c>
      <c r="H22" s="77"/>
    </row>
    <row r="23" ht="15.95" customHeight="1" spans="1:10">
      <c r="A23" s="67" t="s">
        <v>127</v>
      </c>
      <c r="B23" s="78" t="s">
        <v>335</v>
      </c>
      <c r="C23" s="75" t="s">
        <v>336</v>
      </c>
      <c r="D23" s="76" t="s">
        <v>330</v>
      </c>
      <c r="E23" s="78">
        <v>124</v>
      </c>
      <c r="F23" s="78">
        <v>462.73</v>
      </c>
      <c r="G23" s="70">
        <f t="shared" si="0"/>
        <v>57378.52</v>
      </c>
      <c r="H23" s="77"/>
      <c r="J23" s="47" t="s">
        <v>337</v>
      </c>
    </row>
    <row r="24" ht="15.95" customHeight="1" spans="1:10">
      <c r="A24" s="67" t="s">
        <v>131</v>
      </c>
      <c r="B24" s="78" t="s">
        <v>338</v>
      </c>
      <c r="C24" s="75" t="s">
        <v>339</v>
      </c>
      <c r="D24" s="76" t="s">
        <v>330</v>
      </c>
      <c r="E24" s="78">
        <v>124</v>
      </c>
      <c r="F24" s="78">
        <v>987.56</v>
      </c>
      <c r="G24" s="70">
        <f t="shared" si="0"/>
        <v>122457.44</v>
      </c>
      <c r="H24" s="77"/>
      <c r="J24" s="47" t="s">
        <v>337</v>
      </c>
    </row>
    <row r="25" ht="15.95" customHeight="1" spans="1:10">
      <c r="A25" s="67" t="s">
        <v>135</v>
      </c>
      <c r="B25" s="78" t="s">
        <v>340</v>
      </c>
      <c r="C25" s="75" t="s">
        <v>93</v>
      </c>
      <c r="D25" s="68" t="s">
        <v>105</v>
      </c>
      <c r="E25" s="78">
        <v>868</v>
      </c>
      <c r="F25" s="78">
        <v>76.2</v>
      </c>
      <c r="G25" s="70">
        <f t="shared" si="0"/>
        <v>66141.6</v>
      </c>
      <c r="H25" s="77"/>
      <c r="J25" s="47" t="s">
        <v>341</v>
      </c>
    </row>
    <row r="26" ht="15.95" customHeight="1" spans="1:10">
      <c r="A26" s="67" t="s">
        <v>138</v>
      </c>
      <c r="B26" s="78" t="s">
        <v>340</v>
      </c>
      <c r="C26" s="75" t="s">
        <v>109</v>
      </c>
      <c r="D26" s="68" t="s">
        <v>105</v>
      </c>
      <c r="E26" s="78">
        <v>496</v>
      </c>
      <c r="F26" s="78">
        <v>50.69</v>
      </c>
      <c r="G26" s="70">
        <f t="shared" si="0"/>
        <v>25142.24</v>
      </c>
      <c r="H26" s="77"/>
      <c r="J26" s="47" t="s">
        <v>342</v>
      </c>
    </row>
    <row r="27" ht="15.95" customHeight="1" spans="1:8">
      <c r="A27" s="67" t="s">
        <v>143</v>
      </c>
      <c r="B27" s="78" t="s">
        <v>343</v>
      </c>
      <c r="C27" s="75" t="s">
        <v>344</v>
      </c>
      <c r="D27" s="68" t="s">
        <v>105</v>
      </c>
      <c r="E27" s="78">
        <v>1000</v>
      </c>
      <c r="F27" s="78">
        <v>35.75</v>
      </c>
      <c r="G27" s="70">
        <f t="shared" si="0"/>
        <v>35750</v>
      </c>
      <c r="H27" s="77" t="s">
        <v>345</v>
      </c>
    </row>
    <row r="28" ht="14.25" spans="1:8">
      <c r="A28" s="67" t="s">
        <v>147</v>
      </c>
      <c r="B28" s="78" t="s">
        <v>346</v>
      </c>
      <c r="C28" s="75" t="s">
        <v>347</v>
      </c>
      <c r="D28" s="76" t="s">
        <v>330</v>
      </c>
      <c r="E28" s="78">
        <v>50</v>
      </c>
      <c r="F28" s="78">
        <v>173.95</v>
      </c>
      <c r="G28" s="70">
        <f t="shared" si="0"/>
        <v>8697.5</v>
      </c>
      <c r="H28" s="77" t="s">
        <v>345</v>
      </c>
    </row>
    <row r="29" ht="14.25" spans="1:8">
      <c r="A29" s="67" t="s">
        <v>149</v>
      </c>
      <c r="B29" s="78" t="s">
        <v>348</v>
      </c>
      <c r="C29" s="75" t="s">
        <v>347</v>
      </c>
      <c r="D29" s="76" t="s">
        <v>330</v>
      </c>
      <c r="E29" s="78">
        <v>50</v>
      </c>
      <c r="F29" s="78">
        <v>206.98</v>
      </c>
      <c r="G29" s="70">
        <f t="shared" si="0"/>
        <v>10349</v>
      </c>
      <c r="H29" s="77" t="s">
        <v>345</v>
      </c>
    </row>
    <row r="30" ht="14.25" spans="1:8">
      <c r="A30" s="67" t="s">
        <v>349</v>
      </c>
      <c r="B30" s="78" t="s">
        <v>328</v>
      </c>
      <c r="C30" s="75" t="s">
        <v>347</v>
      </c>
      <c r="D30" s="76" t="s">
        <v>330</v>
      </c>
      <c r="E30" s="78">
        <v>50</v>
      </c>
      <c r="F30" s="78">
        <v>147.02</v>
      </c>
      <c r="G30" s="70">
        <f t="shared" si="0"/>
        <v>7351</v>
      </c>
      <c r="H30" s="77" t="s">
        <v>345</v>
      </c>
    </row>
    <row r="31" ht="14.25" spans="1:8">
      <c r="A31" s="67" t="s">
        <v>350</v>
      </c>
      <c r="B31" s="78" t="s">
        <v>351</v>
      </c>
      <c r="C31" s="75" t="s">
        <v>352</v>
      </c>
      <c r="D31" s="73" t="s">
        <v>137</v>
      </c>
      <c r="E31" s="78">
        <v>50</v>
      </c>
      <c r="F31" s="79">
        <v>1500</v>
      </c>
      <c r="G31" s="70">
        <f t="shared" si="0"/>
        <v>75000</v>
      </c>
      <c r="H31" s="77" t="s">
        <v>345</v>
      </c>
    </row>
    <row r="32" ht="14.25" spans="1:8">
      <c r="A32" s="67"/>
      <c r="B32" s="78"/>
      <c r="C32" s="75"/>
      <c r="D32" s="73"/>
      <c r="E32" s="78"/>
      <c r="F32" s="78"/>
      <c r="G32" s="80">
        <f>SUM(G5:G31)</f>
        <v>2039762.94</v>
      </c>
      <c r="H32" s="77"/>
    </row>
    <row r="33" ht="14.25" spans="1:9">
      <c r="A33" s="67" t="s">
        <v>353</v>
      </c>
      <c r="B33" s="81" t="s">
        <v>132</v>
      </c>
      <c r="C33" s="81" t="s">
        <v>185</v>
      </c>
      <c r="D33" s="81" t="s">
        <v>134</v>
      </c>
      <c r="E33" s="81">
        <v>3410</v>
      </c>
      <c r="F33" s="82">
        <v>220</v>
      </c>
      <c r="G33" s="83">
        <f>E33*F33</f>
        <v>750200</v>
      </c>
      <c r="H33" s="81"/>
      <c r="I33" s="92"/>
    </row>
    <row r="34" ht="14.25" spans="1:10">
      <c r="A34" s="67" t="s">
        <v>354</v>
      </c>
      <c r="B34" s="81" t="s">
        <v>132</v>
      </c>
      <c r="C34" s="81" t="s">
        <v>133</v>
      </c>
      <c r="D34" s="81" t="s">
        <v>134</v>
      </c>
      <c r="E34" s="81">
        <v>853</v>
      </c>
      <c r="F34" s="84">
        <v>150.4</v>
      </c>
      <c r="G34" s="83">
        <f>E34*F34</f>
        <v>128291.2</v>
      </c>
      <c r="H34" s="81"/>
      <c r="I34" s="92"/>
      <c r="J34" s="47">
        <f>SUM(E4:E10)</f>
        <v>4262</v>
      </c>
    </row>
    <row r="35" ht="14.25" spans="1:10">
      <c r="A35" s="67" t="s">
        <v>355</v>
      </c>
      <c r="B35" s="81" t="s">
        <v>356</v>
      </c>
      <c r="C35" s="81"/>
      <c r="D35" s="81" t="s">
        <v>357</v>
      </c>
      <c r="E35" s="81">
        <f>4262*0.8*0.6</f>
        <v>2045.76</v>
      </c>
      <c r="F35" s="82">
        <v>180</v>
      </c>
      <c r="G35" s="83">
        <f>E35*F35</f>
        <v>368236.8</v>
      </c>
      <c r="H35" s="81"/>
      <c r="I35" s="92"/>
      <c r="J35" s="47">
        <f>SUM(E5:E10)</f>
        <v>4262</v>
      </c>
    </row>
    <row r="36" ht="14.25" spans="1:9">
      <c r="A36" s="67"/>
      <c r="B36" s="81"/>
      <c r="C36" s="81"/>
      <c r="D36" s="81"/>
      <c r="E36" s="81"/>
      <c r="F36" s="84"/>
      <c r="G36" s="83">
        <f>SUM(G33:G35)</f>
        <v>1246728</v>
      </c>
      <c r="H36" s="81"/>
      <c r="I36" s="92"/>
    </row>
    <row r="37" ht="21.75" customHeight="1" spans="1:9">
      <c r="A37" s="67"/>
      <c r="B37" s="81" t="s">
        <v>130</v>
      </c>
      <c r="C37" s="81"/>
      <c r="D37" s="81" t="s">
        <v>152</v>
      </c>
      <c r="E37" s="81"/>
      <c r="F37" s="81"/>
      <c r="G37" s="83">
        <f>SUM(G32,G36)</f>
        <v>3286490.94</v>
      </c>
      <c r="H37" s="81"/>
      <c r="I37" s="92"/>
    </row>
    <row r="38" ht="14.25" spans="1:10">
      <c r="A38" s="57" t="s">
        <v>358</v>
      </c>
      <c r="B38" s="58" t="s">
        <v>212</v>
      </c>
      <c r="C38" s="59"/>
      <c r="D38" s="58" t="s">
        <v>312</v>
      </c>
      <c r="E38" s="58"/>
      <c r="F38" s="58"/>
      <c r="G38" s="60"/>
      <c r="H38" s="85"/>
      <c r="I38" s="43"/>
      <c r="J38" s="43"/>
    </row>
    <row r="39" ht="14.25" spans="1:10">
      <c r="A39" s="62">
        <v>1</v>
      </c>
      <c r="B39" s="63" t="s">
        <v>313</v>
      </c>
      <c r="C39" s="64"/>
      <c r="D39" s="63"/>
      <c r="E39" s="63"/>
      <c r="F39" s="63"/>
      <c r="G39" s="65"/>
      <c r="H39" s="86"/>
      <c r="I39" s="44"/>
      <c r="J39" s="44"/>
    </row>
    <row r="40" ht="14.25" spans="1:10">
      <c r="A40" s="67" t="s">
        <v>73</v>
      </c>
      <c r="B40" s="68" t="s">
        <v>314</v>
      </c>
      <c r="C40" s="69" t="s">
        <v>315</v>
      </c>
      <c r="D40" s="68" t="s">
        <v>105</v>
      </c>
      <c r="E40" s="68">
        <v>388</v>
      </c>
      <c r="F40" s="68">
        <v>683.87</v>
      </c>
      <c r="G40" s="80">
        <f t="shared" ref="G40:G62" si="1">E40*F40</f>
        <v>265341.56</v>
      </c>
      <c r="H40" s="87" t="s">
        <v>316</v>
      </c>
      <c r="I40" s="45"/>
      <c r="J40" s="45"/>
    </row>
    <row r="41" ht="14.25" spans="1:10">
      <c r="A41" s="67" t="s">
        <v>78</v>
      </c>
      <c r="B41" s="68" t="s">
        <v>314</v>
      </c>
      <c r="C41" s="69" t="s">
        <v>317</v>
      </c>
      <c r="D41" s="68" t="s">
        <v>105</v>
      </c>
      <c r="E41" s="68">
        <v>172</v>
      </c>
      <c r="F41" s="68">
        <v>499.96</v>
      </c>
      <c r="G41" s="80">
        <f t="shared" si="1"/>
        <v>85993.12</v>
      </c>
      <c r="H41" s="87" t="s">
        <v>316</v>
      </c>
      <c r="I41" s="45"/>
      <c r="J41" s="45"/>
    </row>
    <row r="42" ht="14.25" spans="1:10">
      <c r="A42" s="67" t="s">
        <v>80</v>
      </c>
      <c r="B42" s="68" t="s">
        <v>314</v>
      </c>
      <c r="C42" s="69" t="s">
        <v>318</v>
      </c>
      <c r="D42" s="68" t="s">
        <v>105</v>
      </c>
      <c r="E42" s="68">
        <v>108</v>
      </c>
      <c r="F42" s="68">
        <v>331.38</v>
      </c>
      <c r="G42" s="80">
        <f t="shared" si="1"/>
        <v>35789.04</v>
      </c>
      <c r="H42" s="87" t="s">
        <v>316</v>
      </c>
      <c r="I42" s="45"/>
      <c r="J42" s="45"/>
    </row>
    <row r="43" ht="14.25" spans="1:10">
      <c r="A43" s="67" t="s">
        <v>84</v>
      </c>
      <c r="B43" s="68" t="s">
        <v>314</v>
      </c>
      <c r="C43" s="69" t="s">
        <v>319</v>
      </c>
      <c r="D43" s="68" t="s">
        <v>105</v>
      </c>
      <c r="E43" s="68">
        <v>560</v>
      </c>
      <c r="F43" s="68">
        <v>228.64</v>
      </c>
      <c r="G43" s="80">
        <f t="shared" si="1"/>
        <v>128038.4</v>
      </c>
      <c r="H43" s="87" t="s">
        <v>316</v>
      </c>
      <c r="I43" s="45"/>
      <c r="J43" s="45"/>
    </row>
    <row r="44" ht="14.25" spans="1:10">
      <c r="A44" s="67" t="s">
        <v>86</v>
      </c>
      <c r="B44" s="68" t="s">
        <v>314</v>
      </c>
      <c r="C44" s="69" t="s">
        <v>320</v>
      </c>
      <c r="D44" s="68" t="s">
        <v>105</v>
      </c>
      <c r="E44" s="68">
        <v>600</v>
      </c>
      <c r="F44" s="68">
        <v>178.24</v>
      </c>
      <c r="G44" s="80">
        <f t="shared" si="1"/>
        <v>106944</v>
      </c>
      <c r="H44" s="87" t="s">
        <v>316</v>
      </c>
      <c r="I44" s="45"/>
      <c r="J44" s="45"/>
    </row>
    <row r="45" ht="14.25" spans="1:10">
      <c r="A45" s="67" t="s">
        <v>88</v>
      </c>
      <c r="B45" s="68" t="s">
        <v>314</v>
      </c>
      <c r="C45" s="69" t="s">
        <v>321</v>
      </c>
      <c r="D45" s="68" t="s">
        <v>105</v>
      </c>
      <c r="E45" s="68">
        <v>1388</v>
      </c>
      <c r="F45" s="68">
        <v>134.76</v>
      </c>
      <c r="G45" s="80">
        <f t="shared" si="1"/>
        <v>187046.88</v>
      </c>
      <c r="H45" s="87" t="s">
        <v>316</v>
      </c>
      <c r="I45" s="45"/>
      <c r="J45" s="45" t="s">
        <v>359</v>
      </c>
    </row>
    <row r="46" ht="14.25" spans="1:10">
      <c r="A46" s="67" t="s">
        <v>92</v>
      </c>
      <c r="B46" s="68" t="s">
        <v>323</v>
      </c>
      <c r="C46" s="69" t="s">
        <v>324</v>
      </c>
      <c r="D46" s="68" t="s">
        <v>137</v>
      </c>
      <c r="E46" s="68">
        <v>2</v>
      </c>
      <c r="F46" s="72">
        <f>F11</f>
        <v>12000</v>
      </c>
      <c r="G46" s="80">
        <f t="shared" si="1"/>
        <v>24000</v>
      </c>
      <c r="H46" s="87"/>
      <c r="I46" s="45"/>
      <c r="J46" s="91" t="s">
        <v>325</v>
      </c>
    </row>
    <row r="47" ht="14.25" spans="1:10">
      <c r="A47" s="67" t="s">
        <v>94</v>
      </c>
      <c r="B47" s="68" t="s">
        <v>323</v>
      </c>
      <c r="C47" s="69" t="s">
        <v>326</v>
      </c>
      <c r="D47" s="73" t="s">
        <v>137</v>
      </c>
      <c r="E47" s="68">
        <v>12</v>
      </c>
      <c r="F47" s="72">
        <f>F12</f>
        <v>20000</v>
      </c>
      <c r="G47" s="80">
        <f t="shared" si="1"/>
        <v>240000</v>
      </c>
      <c r="H47" s="87"/>
      <c r="I47" s="45"/>
      <c r="J47" s="91" t="s">
        <v>327</v>
      </c>
    </row>
    <row r="48" ht="14.25" spans="1:8">
      <c r="A48" s="67" t="s">
        <v>100</v>
      </c>
      <c r="B48" s="74" t="s">
        <v>328</v>
      </c>
      <c r="C48" s="75" t="s">
        <v>329</v>
      </c>
      <c r="D48" s="76" t="s">
        <v>330</v>
      </c>
      <c r="E48" s="74">
        <v>2</v>
      </c>
      <c r="F48" s="74">
        <v>3629.5</v>
      </c>
      <c r="G48" s="80">
        <f t="shared" si="1"/>
        <v>7259</v>
      </c>
      <c r="H48" s="88" t="s">
        <v>331</v>
      </c>
    </row>
    <row r="49" ht="14.25" spans="1:8">
      <c r="A49" s="67" t="s">
        <v>101</v>
      </c>
      <c r="B49" s="74" t="s">
        <v>328</v>
      </c>
      <c r="C49" s="75" t="s">
        <v>332</v>
      </c>
      <c r="D49" s="76" t="s">
        <v>330</v>
      </c>
      <c r="E49" s="74">
        <v>2</v>
      </c>
      <c r="F49" s="74">
        <v>3059.18</v>
      </c>
      <c r="G49" s="80">
        <f t="shared" si="1"/>
        <v>6118.36</v>
      </c>
      <c r="H49" s="88" t="s">
        <v>331</v>
      </c>
    </row>
    <row r="50" ht="14.25" spans="1:8">
      <c r="A50" s="67" t="s">
        <v>103</v>
      </c>
      <c r="B50" s="74" t="s">
        <v>328</v>
      </c>
      <c r="C50" s="75" t="s">
        <v>333</v>
      </c>
      <c r="D50" s="76" t="s">
        <v>330</v>
      </c>
      <c r="E50" s="74">
        <v>16</v>
      </c>
      <c r="F50" s="74">
        <v>1595.13</v>
      </c>
      <c r="G50" s="80">
        <f t="shared" si="1"/>
        <v>25522.08</v>
      </c>
      <c r="H50" s="88" t="s">
        <v>331</v>
      </c>
    </row>
    <row r="51" ht="14.25" spans="1:8">
      <c r="A51" s="67" t="s">
        <v>107</v>
      </c>
      <c r="B51" s="74" t="s">
        <v>328</v>
      </c>
      <c r="C51" s="75" t="s">
        <v>96</v>
      </c>
      <c r="D51" s="76" t="s">
        <v>330</v>
      </c>
      <c r="E51" s="74">
        <v>8</v>
      </c>
      <c r="F51" s="74">
        <v>1339.64</v>
      </c>
      <c r="G51" s="80">
        <f t="shared" si="1"/>
        <v>10717.12</v>
      </c>
      <c r="H51" s="88" t="s">
        <v>331</v>
      </c>
    </row>
    <row r="52" ht="14.25" spans="1:8">
      <c r="A52" s="67" t="s">
        <v>112</v>
      </c>
      <c r="B52" s="74" t="s">
        <v>334</v>
      </c>
      <c r="C52" s="75" t="s">
        <v>329</v>
      </c>
      <c r="D52" s="76" t="s">
        <v>330</v>
      </c>
      <c r="E52" s="74">
        <v>1</v>
      </c>
      <c r="F52" s="74">
        <v>7635.11</v>
      </c>
      <c r="G52" s="80">
        <f t="shared" si="1"/>
        <v>7635.11</v>
      </c>
      <c r="H52" s="88"/>
    </row>
    <row r="53" ht="14.25" spans="1:8">
      <c r="A53" s="67" t="s">
        <v>114</v>
      </c>
      <c r="B53" s="74" t="s">
        <v>334</v>
      </c>
      <c r="C53" s="75" t="s">
        <v>332</v>
      </c>
      <c r="D53" s="76" t="s">
        <v>330</v>
      </c>
      <c r="E53" s="74">
        <v>1</v>
      </c>
      <c r="F53" s="74">
        <v>4530.54</v>
      </c>
      <c r="G53" s="80">
        <f t="shared" si="1"/>
        <v>4530.54</v>
      </c>
      <c r="H53" s="88"/>
    </row>
    <row r="54" ht="14.25" spans="1:8">
      <c r="A54" s="67" t="s">
        <v>116</v>
      </c>
      <c r="B54" s="74" t="s">
        <v>334</v>
      </c>
      <c r="C54" s="75" t="s">
        <v>333</v>
      </c>
      <c r="D54" s="76" t="s">
        <v>330</v>
      </c>
      <c r="E54" s="74">
        <v>8</v>
      </c>
      <c r="F54" s="74">
        <v>2584.62</v>
      </c>
      <c r="G54" s="80">
        <f t="shared" si="1"/>
        <v>20676.96</v>
      </c>
      <c r="H54" s="88"/>
    </row>
    <row r="55" ht="14.25" spans="1:8">
      <c r="A55" s="67" t="s">
        <v>118</v>
      </c>
      <c r="B55" s="74" t="s">
        <v>334</v>
      </c>
      <c r="C55" s="75" t="s">
        <v>96</v>
      </c>
      <c r="D55" s="76" t="s">
        <v>330</v>
      </c>
      <c r="E55" s="74">
        <v>4</v>
      </c>
      <c r="F55" s="74">
        <v>1846.21</v>
      </c>
      <c r="G55" s="80">
        <f t="shared" si="1"/>
        <v>7384.84</v>
      </c>
      <c r="H55" s="88"/>
    </row>
    <row r="56" ht="14.25" spans="1:10">
      <c r="A56" s="67" t="s">
        <v>121</v>
      </c>
      <c r="B56" s="78" t="s">
        <v>335</v>
      </c>
      <c r="C56" s="75" t="s">
        <v>336</v>
      </c>
      <c r="D56" s="76" t="s">
        <v>330</v>
      </c>
      <c r="E56" s="78">
        <v>104</v>
      </c>
      <c r="F56" s="78">
        <v>462.73</v>
      </c>
      <c r="G56" s="80">
        <f t="shared" si="1"/>
        <v>48123.92</v>
      </c>
      <c r="H56" s="88"/>
      <c r="J56" s="47" t="s">
        <v>337</v>
      </c>
    </row>
    <row r="57" ht="14.25" spans="1:10">
      <c r="A57" s="67" t="s">
        <v>125</v>
      </c>
      <c r="B57" s="78" t="s">
        <v>338</v>
      </c>
      <c r="C57" s="75" t="s">
        <v>339</v>
      </c>
      <c r="D57" s="76" t="s">
        <v>330</v>
      </c>
      <c r="E57" s="78">
        <v>104</v>
      </c>
      <c r="F57" s="78">
        <v>987.56</v>
      </c>
      <c r="G57" s="80">
        <f t="shared" si="1"/>
        <v>102706.24</v>
      </c>
      <c r="H57" s="88"/>
      <c r="J57" s="47" t="s">
        <v>337</v>
      </c>
    </row>
    <row r="58" ht="14.25" spans="1:10">
      <c r="A58" s="67" t="s">
        <v>127</v>
      </c>
      <c r="B58" s="78" t="s">
        <v>340</v>
      </c>
      <c r="C58" s="75" t="s">
        <v>93</v>
      </c>
      <c r="D58" s="68" t="s">
        <v>105</v>
      </c>
      <c r="E58" s="78">
        <v>728</v>
      </c>
      <c r="F58" s="78">
        <v>76.2</v>
      </c>
      <c r="G58" s="80">
        <f t="shared" si="1"/>
        <v>55473.6</v>
      </c>
      <c r="H58" s="88"/>
      <c r="J58" s="47" t="s">
        <v>341</v>
      </c>
    </row>
    <row r="59" ht="14.25" spans="1:10">
      <c r="A59" s="67" t="s">
        <v>131</v>
      </c>
      <c r="B59" s="78" t="s">
        <v>340</v>
      </c>
      <c r="C59" s="75" t="s">
        <v>109</v>
      </c>
      <c r="D59" s="68" t="s">
        <v>105</v>
      </c>
      <c r="E59" s="78">
        <v>416</v>
      </c>
      <c r="F59" s="78">
        <v>50.69</v>
      </c>
      <c r="G59" s="80">
        <f t="shared" si="1"/>
        <v>21087.04</v>
      </c>
      <c r="H59" s="88"/>
      <c r="J59" s="47" t="s">
        <v>342</v>
      </c>
    </row>
    <row r="60" ht="14.25" spans="1:8">
      <c r="A60" s="67"/>
      <c r="B60" s="78"/>
      <c r="C60" s="75"/>
      <c r="D60" s="68"/>
      <c r="E60" s="78"/>
      <c r="F60" s="78"/>
      <c r="G60" s="80">
        <f>SUM(G40:G59)</f>
        <v>1390387.81</v>
      </c>
      <c r="H60" s="88"/>
    </row>
    <row r="61" ht="14.25" spans="1:8">
      <c r="A61" s="67" t="s">
        <v>135</v>
      </c>
      <c r="B61" s="81" t="s">
        <v>132</v>
      </c>
      <c r="C61" s="81" t="s">
        <v>185</v>
      </c>
      <c r="D61" s="81" t="s">
        <v>134</v>
      </c>
      <c r="E61" s="81">
        <v>2573</v>
      </c>
      <c r="F61" s="82">
        <f>F33</f>
        <v>220</v>
      </c>
      <c r="G61" s="80">
        <f>E61*F61</f>
        <v>566060</v>
      </c>
      <c r="H61" s="81"/>
    </row>
    <row r="62" ht="15.75" customHeight="1" spans="1:11">
      <c r="A62" s="67" t="s">
        <v>138</v>
      </c>
      <c r="B62" s="81" t="s">
        <v>132</v>
      </c>
      <c r="C62" s="81" t="s">
        <v>133</v>
      </c>
      <c r="D62" s="81" t="s">
        <v>134</v>
      </c>
      <c r="E62" s="81">
        <v>644</v>
      </c>
      <c r="F62" s="84">
        <v>150.4</v>
      </c>
      <c r="G62" s="80">
        <f>E62*F62</f>
        <v>96857.6</v>
      </c>
      <c r="H62" s="81"/>
      <c r="K62" s="47">
        <f>SUM(E40:E45)</f>
        <v>3216</v>
      </c>
    </row>
    <row r="63" ht="14.25" spans="1:10">
      <c r="A63" s="67" t="s">
        <v>143</v>
      </c>
      <c r="B63" s="81" t="s">
        <v>356</v>
      </c>
      <c r="C63" s="81"/>
      <c r="D63" s="81" t="s">
        <v>357</v>
      </c>
      <c r="E63" s="81">
        <f>3216*0.8*0.6</f>
        <v>1543.68</v>
      </c>
      <c r="F63" s="82">
        <f>F35</f>
        <v>180</v>
      </c>
      <c r="G63" s="83">
        <f>E63*F63</f>
        <v>277862.4</v>
      </c>
      <c r="H63" s="81"/>
      <c r="I63" s="92"/>
      <c r="J63" s="47">
        <f>SUM(E30:E37)</f>
        <v>6408.76</v>
      </c>
    </row>
    <row r="64" ht="14.25" spans="1:9">
      <c r="A64" s="67"/>
      <c r="B64" s="81"/>
      <c r="C64" s="81"/>
      <c r="D64" s="81"/>
      <c r="E64" s="81"/>
      <c r="F64" s="84"/>
      <c r="G64" s="83">
        <f>SUM(G61:G63)</f>
        <v>940780</v>
      </c>
      <c r="H64" s="81"/>
      <c r="I64" s="92"/>
    </row>
    <row r="65" ht="21.75" customHeight="1" spans="1:9">
      <c r="A65" s="67"/>
      <c r="B65" s="81" t="s">
        <v>130</v>
      </c>
      <c r="C65" s="81"/>
      <c r="D65" s="81" t="s">
        <v>152</v>
      </c>
      <c r="E65" s="81"/>
      <c r="F65" s="81"/>
      <c r="G65" s="83">
        <f>SUM(G60,G64)</f>
        <v>2331167.81</v>
      </c>
      <c r="H65" s="81"/>
      <c r="I65" s="92"/>
    </row>
    <row r="66" ht="14.25" spans="1:10">
      <c r="A66" s="57" t="s">
        <v>360</v>
      </c>
      <c r="B66" s="58" t="s">
        <v>361</v>
      </c>
      <c r="C66" s="59"/>
      <c r="D66" s="58" t="s">
        <v>312</v>
      </c>
      <c r="E66" s="58"/>
      <c r="F66" s="58"/>
      <c r="G66" s="60"/>
      <c r="H66" s="85"/>
      <c r="I66" s="43"/>
      <c r="J66" s="43"/>
    </row>
    <row r="67" ht="14.25" spans="1:13">
      <c r="A67" s="62">
        <v>1</v>
      </c>
      <c r="B67" s="63" t="s">
        <v>313</v>
      </c>
      <c r="C67" s="64"/>
      <c r="D67" s="63"/>
      <c r="E67" s="63"/>
      <c r="F67" s="63"/>
      <c r="G67" s="65"/>
      <c r="H67" s="86"/>
      <c r="I67" s="44"/>
      <c r="J67" s="44"/>
      <c r="M67" s="47" t="s">
        <v>362</v>
      </c>
    </row>
    <row r="68" ht="14.25" spans="1:10">
      <c r="A68" s="67" t="s">
        <v>73</v>
      </c>
      <c r="B68" s="68" t="s">
        <v>314</v>
      </c>
      <c r="C68" s="69" t="s">
        <v>317</v>
      </c>
      <c r="D68" s="68" t="s">
        <v>105</v>
      </c>
      <c r="E68" s="68">
        <v>800</v>
      </c>
      <c r="F68" s="68">
        <v>499.96</v>
      </c>
      <c r="G68" s="80">
        <f>E68*F68</f>
        <v>399968</v>
      </c>
      <c r="H68" s="87" t="s">
        <v>316</v>
      </c>
      <c r="I68" s="45"/>
      <c r="J68" s="45"/>
    </row>
    <row r="69" ht="14.25" spans="1:10">
      <c r="A69" s="67" t="s">
        <v>78</v>
      </c>
      <c r="B69" s="68" t="s">
        <v>314</v>
      </c>
      <c r="C69" s="69" t="s">
        <v>318</v>
      </c>
      <c r="D69" s="68" t="s">
        <v>105</v>
      </c>
      <c r="E69" s="68">
        <v>1540</v>
      </c>
      <c r="F69" s="68">
        <v>331.38</v>
      </c>
      <c r="G69" s="80">
        <f t="shared" ref="G69:G90" si="2">E69*F69</f>
        <v>510325.2</v>
      </c>
      <c r="H69" s="87" t="s">
        <v>316</v>
      </c>
      <c r="I69" s="45"/>
      <c r="J69" s="45"/>
    </row>
    <row r="70" ht="14.25" spans="1:10">
      <c r="A70" s="67" t="s">
        <v>80</v>
      </c>
      <c r="B70" s="68" t="s">
        <v>314</v>
      </c>
      <c r="C70" s="69" t="s">
        <v>319</v>
      </c>
      <c r="D70" s="68" t="s">
        <v>105</v>
      </c>
      <c r="E70" s="68">
        <v>442</v>
      </c>
      <c r="F70" s="68">
        <v>228.64</v>
      </c>
      <c r="G70" s="80">
        <f t="shared" si="2"/>
        <v>101058.88</v>
      </c>
      <c r="H70" s="87" t="s">
        <v>316</v>
      </c>
      <c r="I70" s="45"/>
      <c r="J70" s="45"/>
    </row>
    <row r="71" ht="14.25" spans="1:10">
      <c r="A71" s="67" t="s">
        <v>84</v>
      </c>
      <c r="B71" s="68" t="s">
        <v>314</v>
      </c>
      <c r="C71" s="69" t="s">
        <v>320</v>
      </c>
      <c r="D71" s="68" t="s">
        <v>105</v>
      </c>
      <c r="E71" s="68">
        <v>1440</v>
      </c>
      <c r="F71" s="68">
        <v>178.24</v>
      </c>
      <c r="G71" s="80">
        <f t="shared" si="2"/>
        <v>256665.6</v>
      </c>
      <c r="H71" s="87" t="s">
        <v>316</v>
      </c>
      <c r="I71" s="45"/>
      <c r="J71" s="45"/>
    </row>
    <row r="72" ht="14.25" spans="1:10">
      <c r="A72" s="67" t="s">
        <v>86</v>
      </c>
      <c r="B72" s="68" t="s">
        <v>314</v>
      </c>
      <c r="C72" s="69" t="s">
        <v>321</v>
      </c>
      <c r="D72" s="68" t="s">
        <v>105</v>
      </c>
      <c r="E72" s="68">
        <v>938</v>
      </c>
      <c r="F72" s="68">
        <v>134.76</v>
      </c>
      <c r="G72" s="80">
        <f t="shared" si="2"/>
        <v>126404.88</v>
      </c>
      <c r="H72" s="87" t="s">
        <v>316</v>
      </c>
      <c r="I72" s="45"/>
      <c r="J72" s="45" t="s">
        <v>322</v>
      </c>
    </row>
    <row r="73" ht="14.25" spans="1:10">
      <c r="A73" s="67" t="s">
        <v>88</v>
      </c>
      <c r="B73" s="68" t="s">
        <v>323</v>
      </c>
      <c r="C73" s="69" t="s">
        <v>324</v>
      </c>
      <c r="D73" s="68" t="s">
        <v>137</v>
      </c>
      <c r="E73" s="68">
        <v>4</v>
      </c>
      <c r="F73" s="72">
        <f>F46</f>
        <v>12000</v>
      </c>
      <c r="G73" s="80">
        <f t="shared" si="2"/>
        <v>48000</v>
      </c>
      <c r="H73" s="87"/>
      <c r="I73" s="45"/>
      <c r="J73" s="91" t="s">
        <v>325</v>
      </c>
    </row>
    <row r="74" ht="14.25" spans="1:10">
      <c r="A74" s="67" t="s">
        <v>92</v>
      </c>
      <c r="B74" s="68" t="s">
        <v>323</v>
      </c>
      <c r="C74" s="69" t="s">
        <v>326</v>
      </c>
      <c r="D74" s="73" t="s">
        <v>137</v>
      </c>
      <c r="E74" s="68">
        <v>12</v>
      </c>
      <c r="F74" s="72">
        <f>F47</f>
        <v>20000</v>
      </c>
      <c r="G74" s="80">
        <f t="shared" si="2"/>
        <v>240000</v>
      </c>
      <c r="H74" s="87"/>
      <c r="I74" s="45"/>
      <c r="J74" s="91" t="s">
        <v>327</v>
      </c>
    </row>
    <row r="75" ht="14.25" spans="1:8">
      <c r="A75" s="67" t="s">
        <v>94</v>
      </c>
      <c r="B75" s="74" t="s">
        <v>328</v>
      </c>
      <c r="C75" s="75" t="s">
        <v>332</v>
      </c>
      <c r="D75" s="76" t="s">
        <v>330</v>
      </c>
      <c r="E75" s="74">
        <v>2</v>
      </c>
      <c r="F75" s="74">
        <v>3059.18</v>
      </c>
      <c r="G75" s="80">
        <f t="shared" si="2"/>
        <v>6118.36</v>
      </c>
      <c r="H75" s="88" t="s">
        <v>331</v>
      </c>
    </row>
    <row r="76" ht="14.25" spans="1:8">
      <c r="A76" s="67" t="s">
        <v>100</v>
      </c>
      <c r="B76" s="74" t="s">
        <v>328</v>
      </c>
      <c r="C76" s="75" t="s">
        <v>90</v>
      </c>
      <c r="D76" s="76" t="s">
        <v>330</v>
      </c>
      <c r="E76" s="74">
        <v>4</v>
      </c>
      <c r="F76" s="74">
        <v>1794.64</v>
      </c>
      <c r="G76" s="80">
        <f t="shared" si="2"/>
        <v>7178.56</v>
      </c>
      <c r="H76" s="88" t="s">
        <v>331</v>
      </c>
    </row>
    <row r="77" ht="14.25" spans="1:8">
      <c r="A77" s="67" t="s">
        <v>101</v>
      </c>
      <c r="B77" s="74" t="s">
        <v>328</v>
      </c>
      <c r="C77" s="75" t="s">
        <v>333</v>
      </c>
      <c r="D77" s="76" t="s">
        <v>330</v>
      </c>
      <c r="E77" s="74">
        <v>8</v>
      </c>
      <c r="F77" s="74">
        <v>1595.13</v>
      </c>
      <c r="G77" s="80">
        <f t="shared" si="2"/>
        <v>12761.04</v>
      </c>
      <c r="H77" s="88" t="s">
        <v>331</v>
      </c>
    </row>
    <row r="78" ht="14.25" spans="1:8">
      <c r="A78" s="67" t="s">
        <v>103</v>
      </c>
      <c r="B78" s="74" t="s">
        <v>328</v>
      </c>
      <c r="C78" s="75" t="s">
        <v>96</v>
      </c>
      <c r="D78" s="76" t="s">
        <v>330</v>
      </c>
      <c r="E78" s="74">
        <v>18</v>
      </c>
      <c r="F78" s="74">
        <v>1339.64</v>
      </c>
      <c r="G78" s="80">
        <f t="shared" si="2"/>
        <v>24113.52</v>
      </c>
      <c r="H78" s="88" t="s">
        <v>331</v>
      </c>
    </row>
    <row r="79" ht="14.25" spans="1:8">
      <c r="A79" s="67" t="s">
        <v>107</v>
      </c>
      <c r="B79" s="74" t="s">
        <v>334</v>
      </c>
      <c r="C79" s="75" t="s">
        <v>332</v>
      </c>
      <c r="D79" s="76" t="s">
        <v>330</v>
      </c>
      <c r="E79" s="74">
        <v>1</v>
      </c>
      <c r="F79" s="74">
        <v>4530.54</v>
      </c>
      <c r="G79" s="80">
        <f t="shared" si="2"/>
        <v>4530.54</v>
      </c>
      <c r="H79" s="88"/>
    </row>
    <row r="80" ht="14.25" spans="1:8">
      <c r="A80" s="67" t="s">
        <v>112</v>
      </c>
      <c r="B80" s="74" t="s">
        <v>334</v>
      </c>
      <c r="C80" s="75" t="s">
        <v>90</v>
      </c>
      <c r="D80" s="76" t="s">
        <v>330</v>
      </c>
      <c r="E80" s="74">
        <v>2</v>
      </c>
      <c r="F80" s="74">
        <v>3610.47</v>
      </c>
      <c r="G80" s="80">
        <f t="shared" si="2"/>
        <v>7220.94</v>
      </c>
      <c r="H80" s="88"/>
    </row>
    <row r="81" ht="14.25" spans="1:8">
      <c r="A81" s="67" t="s">
        <v>114</v>
      </c>
      <c r="B81" s="74" t="s">
        <v>334</v>
      </c>
      <c r="C81" s="75" t="s">
        <v>333</v>
      </c>
      <c r="D81" s="76" t="s">
        <v>330</v>
      </c>
      <c r="E81" s="74">
        <v>4</v>
      </c>
      <c r="F81" s="74">
        <v>2584.62</v>
      </c>
      <c r="G81" s="80">
        <f t="shared" si="2"/>
        <v>10338.48</v>
      </c>
      <c r="H81" s="88"/>
    </row>
    <row r="82" ht="14.25" spans="1:8">
      <c r="A82" s="67" t="s">
        <v>116</v>
      </c>
      <c r="B82" s="74" t="s">
        <v>334</v>
      </c>
      <c r="C82" s="75" t="s">
        <v>96</v>
      </c>
      <c r="D82" s="76" t="s">
        <v>330</v>
      </c>
      <c r="E82" s="74">
        <v>9</v>
      </c>
      <c r="F82" s="74">
        <v>1846.21</v>
      </c>
      <c r="G82" s="80">
        <f t="shared" si="2"/>
        <v>16615.89</v>
      </c>
      <c r="H82" s="88"/>
    </row>
    <row r="83" ht="14.25" spans="1:10">
      <c r="A83" s="67" t="s">
        <v>118</v>
      </c>
      <c r="B83" s="78" t="s">
        <v>335</v>
      </c>
      <c r="C83" s="75" t="s">
        <v>336</v>
      </c>
      <c r="D83" s="76" t="s">
        <v>330</v>
      </c>
      <c r="E83" s="78">
        <v>67</v>
      </c>
      <c r="F83" s="78">
        <v>462.73</v>
      </c>
      <c r="G83" s="80">
        <f t="shared" si="2"/>
        <v>31002.91</v>
      </c>
      <c r="H83" s="88"/>
      <c r="J83" s="47" t="s">
        <v>337</v>
      </c>
    </row>
    <row r="84" ht="14.25" spans="1:10">
      <c r="A84" s="67" t="s">
        <v>121</v>
      </c>
      <c r="B84" s="78" t="s">
        <v>338</v>
      </c>
      <c r="C84" s="75" t="s">
        <v>339</v>
      </c>
      <c r="D84" s="76" t="s">
        <v>330</v>
      </c>
      <c r="E84" s="78">
        <v>67</v>
      </c>
      <c r="F84" s="78">
        <v>987.56</v>
      </c>
      <c r="G84" s="80">
        <f t="shared" si="2"/>
        <v>66166.52</v>
      </c>
      <c r="H84" s="88"/>
      <c r="J84" s="47" t="s">
        <v>337</v>
      </c>
    </row>
    <row r="85" ht="14.25" spans="1:10">
      <c r="A85" s="67" t="s">
        <v>125</v>
      </c>
      <c r="B85" s="78" t="s">
        <v>340</v>
      </c>
      <c r="C85" s="75" t="s">
        <v>109</v>
      </c>
      <c r="D85" s="68" t="s">
        <v>105</v>
      </c>
      <c r="E85" s="78">
        <v>536</v>
      </c>
      <c r="F85" s="78">
        <v>50.69</v>
      </c>
      <c r="G85" s="80">
        <f t="shared" si="2"/>
        <v>27169.84</v>
      </c>
      <c r="H85" s="88"/>
      <c r="J85" s="47" t="s">
        <v>342</v>
      </c>
    </row>
    <row r="86" ht="14.25" spans="1:8">
      <c r="A86" s="67" t="s">
        <v>127</v>
      </c>
      <c r="B86" s="78" t="s">
        <v>343</v>
      </c>
      <c r="C86" s="75" t="s">
        <v>363</v>
      </c>
      <c r="D86" s="68" t="s">
        <v>105</v>
      </c>
      <c r="E86" s="78">
        <v>1160</v>
      </c>
      <c r="F86" s="78">
        <v>47.56</v>
      </c>
      <c r="G86" s="80">
        <f t="shared" si="2"/>
        <v>55169.6</v>
      </c>
      <c r="H86" s="77" t="s">
        <v>345</v>
      </c>
    </row>
    <row r="87" ht="14.25" spans="1:8">
      <c r="A87" s="67" t="s">
        <v>131</v>
      </c>
      <c r="B87" s="78" t="s">
        <v>346</v>
      </c>
      <c r="C87" s="75" t="s">
        <v>364</v>
      </c>
      <c r="D87" s="76" t="s">
        <v>330</v>
      </c>
      <c r="E87" s="78">
        <v>58</v>
      </c>
      <c r="F87" s="78">
        <v>229.47</v>
      </c>
      <c r="G87" s="80">
        <f t="shared" si="2"/>
        <v>13309.26</v>
      </c>
      <c r="H87" s="77" t="s">
        <v>345</v>
      </c>
    </row>
    <row r="88" ht="14.25" spans="1:8">
      <c r="A88" s="67" t="s">
        <v>135</v>
      </c>
      <c r="B88" s="78" t="s">
        <v>348</v>
      </c>
      <c r="C88" s="75" t="s">
        <v>364</v>
      </c>
      <c r="D88" s="76" t="s">
        <v>330</v>
      </c>
      <c r="E88" s="78">
        <v>58</v>
      </c>
      <c r="F88" s="78">
        <v>262.49</v>
      </c>
      <c r="G88" s="80">
        <f t="shared" si="2"/>
        <v>15224.42</v>
      </c>
      <c r="H88" s="77" t="s">
        <v>345</v>
      </c>
    </row>
    <row r="89" ht="14.25" spans="1:8">
      <c r="A89" s="67" t="s">
        <v>138</v>
      </c>
      <c r="B89" s="78" t="s">
        <v>328</v>
      </c>
      <c r="C89" s="75" t="s">
        <v>364</v>
      </c>
      <c r="D89" s="76" t="s">
        <v>330</v>
      </c>
      <c r="E89" s="78">
        <v>58</v>
      </c>
      <c r="F89" s="78">
        <v>350.57</v>
      </c>
      <c r="G89" s="80">
        <f t="shared" si="2"/>
        <v>20333.06</v>
      </c>
      <c r="H89" s="77" t="s">
        <v>345</v>
      </c>
    </row>
    <row r="90" ht="14.25" spans="1:10">
      <c r="A90" s="67" t="s">
        <v>143</v>
      </c>
      <c r="B90" s="78" t="s">
        <v>351</v>
      </c>
      <c r="C90" s="75" t="s">
        <v>352</v>
      </c>
      <c r="D90" s="73" t="s">
        <v>137</v>
      </c>
      <c r="E90" s="78">
        <v>58</v>
      </c>
      <c r="F90" s="79">
        <f>F31</f>
        <v>1500</v>
      </c>
      <c r="G90" s="80">
        <f t="shared" si="2"/>
        <v>87000</v>
      </c>
      <c r="H90" s="77" t="s">
        <v>345</v>
      </c>
      <c r="J90" s="47">
        <f>SUM(E68:E72)</f>
        <v>5160</v>
      </c>
    </row>
    <row r="91" ht="14.25" spans="1:8">
      <c r="A91" s="67"/>
      <c r="B91" s="78"/>
      <c r="C91" s="75"/>
      <c r="D91" s="73"/>
      <c r="E91" s="78"/>
      <c r="F91" s="78"/>
      <c r="G91" s="80">
        <f>SUM(G68:G90)</f>
        <v>2086675.5</v>
      </c>
      <c r="H91" s="77"/>
    </row>
    <row r="92" ht="14.25" spans="1:8">
      <c r="A92" s="67" t="s">
        <v>147</v>
      </c>
      <c r="B92" s="81" t="s">
        <v>132</v>
      </c>
      <c r="C92" s="81" t="s">
        <v>185</v>
      </c>
      <c r="D92" s="81" t="s">
        <v>134</v>
      </c>
      <c r="E92" s="81">
        <v>4128</v>
      </c>
      <c r="F92" s="82">
        <f>F61</f>
        <v>220</v>
      </c>
      <c r="G92" s="80">
        <f>E92*F92</f>
        <v>908160</v>
      </c>
      <c r="H92" s="81"/>
    </row>
    <row r="93" ht="14.25" spans="1:8">
      <c r="A93" s="67" t="s">
        <v>149</v>
      </c>
      <c r="B93" s="81" t="s">
        <v>132</v>
      </c>
      <c r="C93" s="81" t="s">
        <v>133</v>
      </c>
      <c r="D93" s="81" t="s">
        <v>134</v>
      </c>
      <c r="E93" s="81">
        <v>1032</v>
      </c>
      <c r="F93" s="84">
        <v>150.4</v>
      </c>
      <c r="G93" s="80">
        <f>E93*F93</f>
        <v>155212.8</v>
      </c>
      <c r="H93" s="81"/>
    </row>
    <row r="94" ht="14.25" spans="1:10">
      <c r="A94" s="67" t="s">
        <v>349</v>
      </c>
      <c r="B94" s="81" t="s">
        <v>356</v>
      </c>
      <c r="C94" s="81"/>
      <c r="D94" s="81" t="s">
        <v>357</v>
      </c>
      <c r="E94" s="81">
        <f>5160*0.8*0.6</f>
        <v>2476.8</v>
      </c>
      <c r="F94" s="82">
        <f>F63</f>
        <v>180</v>
      </c>
      <c r="G94" s="83">
        <f>E94*F94</f>
        <v>445824</v>
      </c>
      <c r="H94" s="81"/>
      <c r="I94" s="92"/>
      <c r="J94" s="47">
        <f>SUM(E61:E67)</f>
        <v>4760.68</v>
      </c>
    </row>
    <row r="95" ht="21.75" customHeight="1" spans="1:9">
      <c r="A95" s="67"/>
      <c r="B95" s="81"/>
      <c r="C95" s="81"/>
      <c r="D95" s="81"/>
      <c r="E95" s="81"/>
      <c r="F95" s="81"/>
      <c r="G95" s="83">
        <f>SUM(G92:G94)</f>
        <v>1509196.8</v>
      </c>
      <c r="H95" s="81"/>
      <c r="I95" s="92"/>
    </row>
    <row r="96" ht="21.75" customHeight="1" spans="1:9">
      <c r="A96" s="67"/>
      <c r="B96" s="81" t="s">
        <v>130</v>
      </c>
      <c r="C96" s="81"/>
      <c r="D96" s="81" t="s">
        <v>152</v>
      </c>
      <c r="E96" s="81"/>
      <c r="F96" s="81"/>
      <c r="G96" s="83">
        <f>SUM(G91,G95)</f>
        <v>3595872.3</v>
      </c>
      <c r="H96" s="81"/>
      <c r="I96" s="92"/>
    </row>
    <row r="97" s="43" customFormat="1" ht="15.95" customHeight="1" spans="1:8">
      <c r="A97" s="57" t="s">
        <v>365</v>
      </c>
      <c r="B97" s="58" t="s">
        <v>279</v>
      </c>
      <c r="C97" s="59"/>
      <c r="D97" s="58" t="s">
        <v>312</v>
      </c>
      <c r="E97" s="58"/>
      <c r="F97" s="58"/>
      <c r="G97" s="60"/>
      <c r="H97" s="61"/>
    </row>
    <row r="98" s="44" customFormat="1" ht="15.95" customHeight="1" spans="1:8">
      <c r="A98" s="62">
        <v>1</v>
      </c>
      <c r="B98" s="63" t="s">
        <v>313</v>
      </c>
      <c r="C98" s="64"/>
      <c r="D98" s="63"/>
      <c r="E98" s="63"/>
      <c r="F98" s="63"/>
      <c r="G98" s="65"/>
      <c r="H98" s="66"/>
    </row>
    <row r="99" s="45" customFormat="1" ht="15.95" customHeight="1" spans="1:8">
      <c r="A99" s="67" t="s">
        <v>73</v>
      </c>
      <c r="B99" s="68" t="s">
        <v>314</v>
      </c>
      <c r="C99" s="69" t="s">
        <v>315</v>
      </c>
      <c r="D99" s="68" t="s">
        <v>105</v>
      </c>
      <c r="E99" s="68">
        <v>540</v>
      </c>
      <c r="F99" s="68">
        <v>683.87</v>
      </c>
      <c r="G99" s="80">
        <f>E99*F99</f>
        <v>369289.8</v>
      </c>
      <c r="H99" s="71" t="s">
        <v>316</v>
      </c>
    </row>
    <row r="100" s="45" customFormat="1" ht="15.95" customHeight="1" spans="1:8">
      <c r="A100" s="67" t="s">
        <v>78</v>
      </c>
      <c r="B100" s="68" t="s">
        <v>314</v>
      </c>
      <c r="C100" s="69" t="s">
        <v>317</v>
      </c>
      <c r="D100" s="68" t="s">
        <v>105</v>
      </c>
      <c r="E100" s="68">
        <v>186</v>
      </c>
      <c r="F100" s="68">
        <v>499.96</v>
      </c>
      <c r="G100" s="80">
        <f t="shared" ref="G100:G123" si="3">E100*F100</f>
        <v>92992.56</v>
      </c>
      <c r="H100" s="71" t="s">
        <v>316</v>
      </c>
    </row>
    <row r="101" s="45" customFormat="1" ht="15.95" customHeight="1" spans="1:8">
      <c r="A101" s="67" t="s">
        <v>80</v>
      </c>
      <c r="B101" s="68" t="s">
        <v>314</v>
      </c>
      <c r="C101" s="69" t="s">
        <v>318</v>
      </c>
      <c r="D101" s="68" t="s">
        <v>105</v>
      </c>
      <c r="E101" s="68">
        <v>326</v>
      </c>
      <c r="F101" s="68">
        <v>331.38</v>
      </c>
      <c r="G101" s="80">
        <f t="shared" si="3"/>
        <v>108029.88</v>
      </c>
      <c r="H101" s="71" t="s">
        <v>316</v>
      </c>
    </row>
    <row r="102" s="45" customFormat="1" ht="15.95" customHeight="1" spans="1:8">
      <c r="A102" s="67" t="s">
        <v>84</v>
      </c>
      <c r="B102" s="68" t="s">
        <v>314</v>
      </c>
      <c r="C102" s="69" t="s">
        <v>319</v>
      </c>
      <c r="D102" s="68" t="s">
        <v>105</v>
      </c>
      <c r="E102" s="68">
        <v>496</v>
      </c>
      <c r="F102" s="68">
        <v>228.64</v>
      </c>
      <c r="G102" s="80">
        <f t="shared" si="3"/>
        <v>113405.44</v>
      </c>
      <c r="H102" s="71" t="s">
        <v>316</v>
      </c>
    </row>
    <row r="103" s="45" customFormat="1" ht="15.95" customHeight="1" spans="1:8">
      <c r="A103" s="67" t="s">
        <v>86</v>
      </c>
      <c r="B103" s="68" t="s">
        <v>314</v>
      </c>
      <c r="C103" s="69" t="s">
        <v>320</v>
      </c>
      <c r="D103" s="68" t="s">
        <v>105</v>
      </c>
      <c r="E103" s="68">
        <v>498</v>
      </c>
      <c r="F103" s="68">
        <v>178.24</v>
      </c>
      <c r="G103" s="80">
        <f t="shared" si="3"/>
        <v>88763.52</v>
      </c>
      <c r="H103" s="71" t="s">
        <v>316</v>
      </c>
    </row>
    <row r="104" s="45" customFormat="1" ht="15.95" customHeight="1" spans="1:10">
      <c r="A104" s="67" t="s">
        <v>88</v>
      </c>
      <c r="B104" s="68" t="s">
        <v>314</v>
      </c>
      <c r="C104" s="69" t="s">
        <v>321</v>
      </c>
      <c r="D104" s="68" t="s">
        <v>105</v>
      </c>
      <c r="E104" s="68">
        <v>1104</v>
      </c>
      <c r="F104" s="68">
        <v>134.76</v>
      </c>
      <c r="G104" s="80">
        <f t="shared" si="3"/>
        <v>148775.04</v>
      </c>
      <c r="H104" s="71" t="s">
        <v>316</v>
      </c>
      <c r="J104" s="45" t="s">
        <v>366</v>
      </c>
    </row>
    <row r="105" s="45" customFormat="1" ht="15.95" customHeight="1" spans="1:10">
      <c r="A105" s="67" t="s">
        <v>92</v>
      </c>
      <c r="B105" s="68" t="s">
        <v>323</v>
      </c>
      <c r="C105" s="69" t="s">
        <v>324</v>
      </c>
      <c r="D105" s="68" t="s">
        <v>137</v>
      </c>
      <c r="E105" s="68">
        <v>5</v>
      </c>
      <c r="F105" s="72">
        <f>F73</f>
        <v>12000</v>
      </c>
      <c r="G105" s="80">
        <f t="shared" si="3"/>
        <v>60000</v>
      </c>
      <c r="H105" s="71"/>
      <c r="J105" s="91" t="s">
        <v>325</v>
      </c>
    </row>
    <row r="106" s="45" customFormat="1" ht="15.95" customHeight="1" spans="1:10">
      <c r="A106" s="67" t="s">
        <v>94</v>
      </c>
      <c r="B106" s="68" t="s">
        <v>323</v>
      </c>
      <c r="C106" s="69" t="s">
        <v>326</v>
      </c>
      <c r="D106" s="73" t="s">
        <v>137</v>
      </c>
      <c r="E106" s="68">
        <v>12</v>
      </c>
      <c r="F106" s="72">
        <f>F74</f>
        <v>20000</v>
      </c>
      <c r="G106" s="80">
        <f t="shared" si="3"/>
        <v>240000</v>
      </c>
      <c r="H106" s="71"/>
      <c r="J106" s="91" t="s">
        <v>327</v>
      </c>
    </row>
    <row r="107" ht="15.95" customHeight="1" spans="1:8">
      <c r="A107" s="67" t="s">
        <v>100</v>
      </c>
      <c r="B107" s="74" t="s">
        <v>328</v>
      </c>
      <c r="C107" s="75" t="s">
        <v>332</v>
      </c>
      <c r="D107" s="76" t="s">
        <v>330</v>
      </c>
      <c r="E107" s="74">
        <v>4</v>
      </c>
      <c r="F107" s="74">
        <v>3059.18</v>
      </c>
      <c r="G107" s="80">
        <f t="shared" si="3"/>
        <v>12236.72</v>
      </c>
      <c r="H107" s="77" t="s">
        <v>331</v>
      </c>
    </row>
    <row r="108" ht="15.95" customHeight="1" spans="1:8">
      <c r="A108" s="67" t="s">
        <v>101</v>
      </c>
      <c r="B108" s="74" t="s">
        <v>328</v>
      </c>
      <c r="C108" s="75" t="s">
        <v>90</v>
      </c>
      <c r="D108" s="76" t="s">
        <v>330</v>
      </c>
      <c r="E108" s="74">
        <v>6</v>
      </c>
      <c r="F108" s="74">
        <v>1794.64</v>
      </c>
      <c r="G108" s="80">
        <f t="shared" si="3"/>
        <v>10767.84</v>
      </c>
      <c r="H108" s="77" t="s">
        <v>331</v>
      </c>
    </row>
    <row r="109" ht="15.95" customHeight="1" spans="1:8">
      <c r="A109" s="67" t="s">
        <v>103</v>
      </c>
      <c r="B109" s="74" t="s">
        <v>328</v>
      </c>
      <c r="C109" s="75" t="s">
        <v>333</v>
      </c>
      <c r="D109" s="76" t="s">
        <v>330</v>
      </c>
      <c r="E109" s="74">
        <v>18</v>
      </c>
      <c r="F109" s="74">
        <v>1595.13</v>
      </c>
      <c r="G109" s="80">
        <f t="shared" si="3"/>
        <v>28712.34</v>
      </c>
      <c r="H109" s="77" t="s">
        <v>331</v>
      </c>
    </row>
    <row r="110" ht="15.95" customHeight="1" spans="1:8">
      <c r="A110" s="67" t="s">
        <v>107</v>
      </c>
      <c r="B110" s="74" t="s">
        <v>328</v>
      </c>
      <c r="C110" s="75" t="s">
        <v>96</v>
      </c>
      <c r="D110" s="76" t="s">
        <v>330</v>
      </c>
      <c r="E110" s="74">
        <v>8</v>
      </c>
      <c r="F110" s="74">
        <v>1339.64</v>
      </c>
      <c r="G110" s="80">
        <f t="shared" si="3"/>
        <v>10717.12</v>
      </c>
      <c r="H110" s="77" t="s">
        <v>331</v>
      </c>
    </row>
    <row r="111" ht="15.95" customHeight="1" spans="1:8">
      <c r="A111" s="67" t="s">
        <v>112</v>
      </c>
      <c r="B111" s="74" t="s">
        <v>334</v>
      </c>
      <c r="C111" s="75" t="s">
        <v>332</v>
      </c>
      <c r="D111" s="76" t="s">
        <v>330</v>
      </c>
      <c r="E111" s="74">
        <v>2</v>
      </c>
      <c r="F111" s="74">
        <v>4530.54</v>
      </c>
      <c r="G111" s="80">
        <f t="shared" si="3"/>
        <v>9061.08</v>
      </c>
      <c r="H111" s="77"/>
    </row>
    <row r="112" ht="15.95" customHeight="1" spans="1:8">
      <c r="A112" s="67" t="s">
        <v>114</v>
      </c>
      <c r="B112" s="74" t="s">
        <v>334</v>
      </c>
      <c r="C112" s="75" t="s">
        <v>90</v>
      </c>
      <c r="D112" s="76" t="s">
        <v>330</v>
      </c>
      <c r="E112" s="74">
        <v>3</v>
      </c>
      <c r="F112" s="74">
        <v>3610.47</v>
      </c>
      <c r="G112" s="80">
        <f t="shared" si="3"/>
        <v>10831.41</v>
      </c>
      <c r="H112" s="77"/>
    </row>
    <row r="113" ht="15.95" customHeight="1" spans="1:8">
      <c r="A113" s="67" t="s">
        <v>116</v>
      </c>
      <c r="B113" s="74" t="s">
        <v>334</v>
      </c>
      <c r="C113" s="75" t="s">
        <v>333</v>
      </c>
      <c r="D113" s="76" t="s">
        <v>330</v>
      </c>
      <c r="E113" s="74">
        <v>9</v>
      </c>
      <c r="F113" s="74">
        <v>2584.62</v>
      </c>
      <c r="G113" s="80">
        <f t="shared" si="3"/>
        <v>23261.58</v>
      </c>
      <c r="H113" s="77"/>
    </row>
    <row r="114" ht="15.95" customHeight="1" spans="1:8">
      <c r="A114" s="67" t="s">
        <v>118</v>
      </c>
      <c r="B114" s="74" t="s">
        <v>334</v>
      </c>
      <c r="C114" s="75" t="s">
        <v>96</v>
      </c>
      <c r="D114" s="76" t="s">
        <v>330</v>
      </c>
      <c r="E114" s="74">
        <v>4</v>
      </c>
      <c r="F114" s="74">
        <v>1846.21</v>
      </c>
      <c r="G114" s="80">
        <f t="shared" si="3"/>
        <v>7384.84</v>
      </c>
      <c r="H114" s="77"/>
    </row>
    <row r="115" ht="15.95" customHeight="1" spans="1:10">
      <c r="A115" s="67" t="s">
        <v>121</v>
      </c>
      <c r="B115" s="78" t="s">
        <v>335</v>
      </c>
      <c r="C115" s="75" t="s">
        <v>336</v>
      </c>
      <c r="D115" s="76" t="s">
        <v>330</v>
      </c>
      <c r="E115" s="78">
        <v>112</v>
      </c>
      <c r="F115" s="78">
        <v>462.73</v>
      </c>
      <c r="G115" s="80">
        <f t="shared" si="3"/>
        <v>51825.76</v>
      </c>
      <c r="H115" s="77"/>
      <c r="J115" s="47" t="s">
        <v>337</v>
      </c>
    </row>
    <row r="116" ht="15.95" customHeight="1" spans="1:10">
      <c r="A116" s="67" t="s">
        <v>125</v>
      </c>
      <c r="B116" s="78" t="s">
        <v>338</v>
      </c>
      <c r="C116" s="75" t="s">
        <v>339</v>
      </c>
      <c r="D116" s="76" t="s">
        <v>330</v>
      </c>
      <c r="E116" s="78">
        <v>112</v>
      </c>
      <c r="F116" s="78">
        <v>987.56</v>
      </c>
      <c r="G116" s="80">
        <f t="shared" si="3"/>
        <v>110606.72</v>
      </c>
      <c r="H116" s="77"/>
      <c r="J116" s="47" t="s">
        <v>337</v>
      </c>
    </row>
    <row r="117" ht="15.95" customHeight="1" spans="1:10">
      <c r="A117" s="67" t="s">
        <v>127</v>
      </c>
      <c r="B117" s="78" t="s">
        <v>340</v>
      </c>
      <c r="C117" s="75" t="s">
        <v>93</v>
      </c>
      <c r="D117" s="68" t="s">
        <v>105</v>
      </c>
      <c r="E117" s="78">
        <v>784</v>
      </c>
      <c r="F117" s="78">
        <v>76.2</v>
      </c>
      <c r="G117" s="80">
        <f t="shared" si="3"/>
        <v>59740.8</v>
      </c>
      <c r="H117" s="77"/>
      <c r="J117" s="47" t="s">
        <v>341</v>
      </c>
    </row>
    <row r="118" ht="15.95" customHeight="1" spans="1:10">
      <c r="A118" s="67" t="s">
        <v>131</v>
      </c>
      <c r="B118" s="78" t="s">
        <v>340</v>
      </c>
      <c r="C118" s="75" t="s">
        <v>109</v>
      </c>
      <c r="D118" s="68" t="s">
        <v>105</v>
      </c>
      <c r="E118" s="78">
        <v>448</v>
      </c>
      <c r="F118" s="78">
        <v>50.69</v>
      </c>
      <c r="G118" s="80">
        <f t="shared" si="3"/>
        <v>22709.12</v>
      </c>
      <c r="H118" s="77"/>
      <c r="J118" s="47" t="s">
        <v>342</v>
      </c>
    </row>
    <row r="119" ht="15.95" customHeight="1" spans="1:8">
      <c r="A119" s="67" t="s">
        <v>135</v>
      </c>
      <c r="B119" s="78" t="s">
        <v>343</v>
      </c>
      <c r="C119" s="75" t="s">
        <v>344</v>
      </c>
      <c r="D119" s="68" t="s">
        <v>105</v>
      </c>
      <c r="E119" s="78">
        <v>1020</v>
      </c>
      <c r="F119" s="78">
        <v>35.75</v>
      </c>
      <c r="G119" s="80">
        <f t="shared" si="3"/>
        <v>36465</v>
      </c>
      <c r="H119" s="77" t="s">
        <v>345</v>
      </c>
    </row>
    <row r="120" ht="14.25" spans="1:8">
      <c r="A120" s="67" t="s">
        <v>138</v>
      </c>
      <c r="B120" s="78" t="s">
        <v>346</v>
      </c>
      <c r="C120" s="75" t="s">
        <v>347</v>
      </c>
      <c r="D120" s="76" t="s">
        <v>330</v>
      </c>
      <c r="E120" s="78">
        <v>51</v>
      </c>
      <c r="F120" s="78">
        <v>173.95</v>
      </c>
      <c r="G120" s="80">
        <f t="shared" si="3"/>
        <v>8871.45</v>
      </c>
      <c r="H120" s="77" t="s">
        <v>345</v>
      </c>
    </row>
    <row r="121" ht="14.25" spans="1:8">
      <c r="A121" s="67" t="s">
        <v>143</v>
      </c>
      <c r="B121" s="78" t="s">
        <v>348</v>
      </c>
      <c r="C121" s="75" t="s">
        <v>347</v>
      </c>
      <c r="D121" s="76" t="s">
        <v>330</v>
      </c>
      <c r="E121" s="78">
        <v>51</v>
      </c>
      <c r="F121" s="78">
        <v>206.98</v>
      </c>
      <c r="G121" s="80">
        <f t="shared" si="3"/>
        <v>10555.98</v>
      </c>
      <c r="H121" s="77" t="s">
        <v>345</v>
      </c>
    </row>
    <row r="122" ht="14.25" spans="1:8">
      <c r="A122" s="67" t="s">
        <v>147</v>
      </c>
      <c r="B122" s="78" t="s">
        <v>328</v>
      </c>
      <c r="C122" s="75" t="s">
        <v>347</v>
      </c>
      <c r="D122" s="76" t="s">
        <v>330</v>
      </c>
      <c r="E122" s="78">
        <v>51</v>
      </c>
      <c r="F122" s="78">
        <v>147.02</v>
      </c>
      <c r="G122" s="80">
        <f t="shared" si="3"/>
        <v>7498.02</v>
      </c>
      <c r="H122" s="77" t="s">
        <v>345</v>
      </c>
    </row>
    <row r="123" ht="14.25" spans="1:8">
      <c r="A123" s="67" t="s">
        <v>149</v>
      </c>
      <c r="B123" s="78" t="s">
        <v>351</v>
      </c>
      <c r="C123" s="75" t="s">
        <v>352</v>
      </c>
      <c r="D123" s="73" t="s">
        <v>137</v>
      </c>
      <c r="E123" s="78">
        <v>51</v>
      </c>
      <c r="F123" s="79">
        <f>F90</f>
        <v>1500</v>
      </c>
      <c r="G123" s="80">
        <f t="shared" si="3"/>
        <v>76500</v>
      </c>
      <c r="H123" s="77" t="s">
        <v>345</v>
      </c>
    </row>
    <row r="124" ht="14.25" spans="1:8">
      <c r="A124" s="67"/>
      <c r="B124" s="78"/>
      <c r="C124" s="75"/>
      <c r="D124" s="73"/>
      <c r="E124" s="78"/>
      <c r="F124" s="78"/>
      <c r="G124" s="80">
        <f>SUM(G99:G123)</f>
        <v>1719002.02</v>
      </c>
      <c r="H124" s="77"/>
    </row>
    <row r="125" ht="14.25" spans="1:10">
      <c r="A125" s="67" t="s">
        <v>147</v>
      </c>
      <c r="B125" s="81" t="s">
        <v>132</v>
      </c>
      <c r="C125" s="81" t="s">
        <v>185</v>
      </c>
      <c r="D125" s="81" t="s">
        <v>134</v>
      </c>
      <c r="E125" s="81">
        <v>2520</v>
      </c>
      <c r="F125" s="82">
        <f>F92</f>
        <v>220</v>
      </c>
      <c r="G125" s="80">
        <f>E125*F125</f>
        <v>554400</v>
      </c>
      <c r="H125" s="81"/>
      <c r="J125" s="47">
        <f>SUM(E99:E104)</f>
        <v>3150</v>
      </c>
    </row>
    <row r="126" ht="14.25" spans="1:8">
      <c r="A126" s="67" t="s">
        <v>149</v>
      </c>
      <c r="B126" s="81" t="s">
        <v>132</v>
      </c>
      <c r="C126" s="81" t="s">
        <v>133</v>
      </c>
      <c r="D126" s="81" t="s">
        <v>134</v>
      </c>
      <c r="E126" s="81">
        <v>630</v>
      </c>
      <c r="F126" s="84">
        <v>150.4</v>
      </c>
      <c r="G126" s="80">
        <f>E126*F126</f>
        <v>94752</v>
      </c>
      <c r="H126" s="81"/>
    </row>
    <row r="127" ht="14.25" spans="1:10">
      <c r="A127" s="67" t="s">
        <v>349</v>
      </c>
      <c r="B127" s="81" t="s">
        <v>356</v>
      </c>
      <c r="C127" s="81"/>
      <c r="D127" s="81" t="s">
        <v>357</v>
      </c>
      <c r="E127" s="81">
        <f>3150*0.8*0.6</f>
        <v>1512</v>
      </c>
      <c r="F127" s="82">
        <f>F94</f>
        <v>180</v>
      </c>
      <c r="G127" s="80">
        <f>E127*F127</f>
        <v>272160</v>
      </c>
      <c r="H127" s="81"/>
      <c r="I127" s="92"/>
      <c r="J127" s="47">
        <f>SUM(E93:E99)</f>
        <v>4048.8</v>
      </c>
    </row>
    <row r="128" ht="14.25" spans="1:9">
      <c r="A128" s="67"/>
      <c r="B128" s="81"/>
      <c r="C128" s="81"/>
      <c r="D128" s="81"/>
      <c r="E128" s="81"/>
      <c r="F128" s="84"/>
      <c r="G128" s="83">
        <f>SUM(G125:G127)</f>
        <v>921312</v>
      </c>
      <c r="H128" s="81"/>
      <c r="I128" s="92"/>
    </row>
    <row r="129" ht="21.75" customHeight="1" spans="1:9">
      <c r="A129" s="67"/>
      <c r="B129" s="81" t="s">
        <v>130</v>
      </c>
      <c r="C129" s="81"/>
      <c r="D129" s="81" t="s">
        <v>152</v>
      </c>
      <c r="E129" s="81"/>
      <c r="F129" s="81"/>
      <c r="G129" s="83">
        <f>SUM(G124,G128)</f>
        <v>2640314.02</v>
      </c>
      <c r="H129" s="81"/>
      <c r="I129" s="92"/>
    </row>
    <row r="130" s="43" customFormat="1" ht="15.95" customHeight="1" spans="1:8">
      <c r="A130" s="58" t="s">
        <v>367</v>
      </c>
      <c r="B130" s="58" t="s">
        <v>187</v>
      </c>
      <c r="C130" s="59"/>
      <c r="D130" s="58" t="s">
        <v>312</v>
      </c>
      <c r="E130" s="58"/>
      <c r="F130" s="58"/>
      <c r="G130" s="60"/>
      <c r="H130" s="61"/>
    </row>
    <row r="131" s="44" customFormat="1" ht="15.95" customHeight="1" spans="1:8">
      <c r="A131" s="63">
        <v>1.1</v>
      </c>
      <c r="B131" s="63" t="s">
        <v>313</v>
      </c>
      <c r="C131" s="64"/>
      <c r="D131" s="63"/>
      <c r="E131" s="63"/>
      <c r="F131" s="63"/>
      <c r="G131" s="65"/>
      <c r="H131" s="66"/>
    </row>
    <row r="132" s="44" customFormat="1" ht="15.95" customHeight="1" spans="1:8">
      <c r="A132" s="67" t="s">
        <v>78</v>
      </c>
      <c r="B132" s="93" t="s">
        <v>368</v>
      </c>
      <c r="C132" s="94" t="s">
        <v>369</v>
      </c>
      <c r="D132" s="93" t="s">
        <v>370</v>
      </c>
      <c r="E132" s="93">
        <v>310</v>
      </c>
      <c r="F132" s="93">
        <v>2500</v>
      </c>
      <c r="G132" s="95">
        <f>E132*F132</f>
        <v>775000</v>
      </c>
      <c r="H132" s="96" t="s">
        <v>371</v>
      </c>
    </row>
    <row r="133" s="45" customFormat="1" ht="15.95" customHeight="1" spans="1:12">
      <c r="A133" s="67" t="s">
        <v>80</v>
      </c>
      <c r="B133" s="93" t="s">
        <v>368</v>
      </c>
      <c r="C133" s="97" t="s">
        <v>315</v>
      </c>
      <c r="D133" s="93" t="s">
        <v>370</v>
      </c>
      <c r="E133" s="93">
        <v>112</v>
      </c>
      <c r="F133" s="93">
        <v>683.87</v>
      </c>
      <c r="G133" s="95">
        <f t="shared" ref="G133:G157" si="4">E133*F133</f>
        <v>76593.44</v>
      </c>
      <c r="H133" s="96" t="s">
        <v>372</v>
      </c>
      <c r="L133" s="98" t="s">
        <v>373</v>
      </c>
    </row>
    <row r="134" s="45" customFormat="1" ht="15.95" customHeight="1" spans="1:12">
      <c r="A134" s="67" t="s">
        <v>84</v>
      </c>
      <c r="B134" s="93" t="s">
        <v>368</v>
      </c>
      <c r="C134" s="97" t="s">
        <v>317</v>
      </c>
      <c r="D134" s="93" t="s">
        <v>370</v>
      </c>
      <c r="E134" s="93">
        <v>190</v>
      </c>
      <c r="F134" s="93">
        <v>499.96</v>
      </c>
      <c r="G134" s="95">
        <f t="shared" si="4"/>
        <v>94992.4</v>
      </c>
      <c r="H134" s="96" t="s">
        <v>372</v>
      </c>
      <c r="L134" s="98" t="s">
        <v>374</v>
      </c>
    </row>
    <row r="135" s="45" customFormat="1" ht="15.95" customHeight="1" spans="1:12">
      <c r="A135" s="67" t="s">
        <v>86</v>
      </c>
      <c r="B135" s="93" t="s">
        <v>368</v>
      </c>
      <c r="C135" s="97" t="s">
        <v>318</v>
      </c>
      <c r="D135" s="93" t="s">
        <v>370</v>
      </c>
      <c r="E135" s="93">
        <v>1828</v>
      </c>
      <c r="F135" s="93">
        <v>331.38</v>
      </c>
      <c r="G135" s="95">
        <f t="shared" si="4"/>
        <v>605762.64</v>
      </c>
      <c r="H135" s="96" t="s">
        <v>372</v>
      </c>
      <c r="L135" s="98" t="s">
        <v>375</v>
      </c>
    </row>
    <row r="136" s="45" customFormat="1" ht="15.95" customHeight="1" spans="1:12">
      <c r="A136" s="67" t="s">
        <v>88</v>
      </c>
      <c r="B136" s="93" t="s">
        <v>368</v>
      </c>
      <c r="C136" s="97" t="s">
        <v>319</v>
      </c>
      <c r="D136" s="93" t="s">
        <v>370</v>
      </c>
      <c r="E136" s="93">
        <v>460</v>
      </c>
      <c r="F136" s="93">
        <v>228.64</v>
      </c>
      <c r="G136" s="95">
        <f t="shared" si="4"/>
        <v>105174.4</v>
      </c>
      <c r="H136" s="96" t="s">
        <v>372</v>
      </c>
      <c r="L136" s="98" t="s">
        <v>376</v>
      </c>
    </row>
    <row r="137" s="45" customFormat="1" ht="15.95" customHeight="1" spans="1:12">
      <c r="A137" s="67" t="s">
        <v>92</v>
      </c>
      <c r="B137" s="93" t="s">
        <v>368</v>
      </c>
      <c r="C137" s="97" t="s">
        <v>320</v>
      </c>
      <c r="D137" s="93" t="s">
        <v>370</v>
      </c>
      <c r="E137" s="93">
        <v>1330</v>
      </c>
      <c r="F137" s="93">
        <v>178.24</v>
      </c>
      <c r="G137" s="95">
        <f t="shared" si="4"/>
        <v>237059.2</v>
      </c>
      <c r="H137" s="96" t="s">
        <v>372</v>
      </c>
      <c r="L137" s="98" t="s">
        <v>377</v>
      </c>
    </row>
    <row r="138" s="45" customFormat="1" ht="15.95" customHeight="1" spans="1:12">
      <c r="A138" s="67" t="s">
        <v>94</v>
      </c>
      <c r="B138" s="93" t="s">
        <v>368</v>
      </c>
      <c r="C138" s="97" t="s">
        <v>321</v>
      </c>
      <c r="D138" s="93" t="s">
        <v>370</v>
      </c>
      <c r="E138" s="93">
        <v>664</v>
      </c>
      <c r="F138" s="93">
        <v>134.76</v>
      </c>
      <c r="G138" s="95">
        <f t="shared" si="4"/>
        <v>89480.64</v>
      </c>
      <c r="H138" s="96" t="s">
        <v>372</v>
      </c>
      <c r="L138" s="98" t="s">
        <v>378</v>
      </c>
    </row>
    <row r="139" s="45" customFormat="1" ht="15.95" customHeight="1" spans="1:12">
      <c r="A139" s="67" t="s">
        <v>100</v>
      </c>
      <c r="B139" s="93" t="s">
        <v>368</v>
      </c>
      <c r="C139" s="97" t="s">
        <v>379</v>
      </c>
      <c r="D139" s="93" t="s">
        <v>370</v>
      </c>
      <c r="E139" s="93">
        <v>1370</v>
      </c>
      <c r="F139" s="93">
        <v>280</v>
      </c>
      <c r="G139" s="95">
        <f t="shared" si="4"/>
        <v>383600</v>
      </c>
      <c r="H139" s="96"/>
      <c r="L139" s="98"/>
    </row>
    <row r="140" s="45" customFormat="1" ht="15.95" customHeight="1" spans="1:12">
      <c r="A140" s="67" t="s">
        <v>101</v>
      </c>
      <c r="B140" s="68" t="s">
        <v>323</v>
      </c>
      <c r="C140" s="69" t="s">
        <v>324</v>
      </c>
      <c r="D140" s="68" t="s">
        <v>137</v>
      </c>
      <c r="E140" s="93">
        <v>26</v>
      </c>
      <c r="F140" s="72">
        <f>F105</f>
        <v>12000</v>
      </c>
      <c r="G140" s="95">
        <f t="shared" si="4"/>
        <v>312000</v>
      </c>
      <c r="H140" s="87"/>
      <c r="J140" s="91" t="s">
        <v>325</v>
      </c>
      <c r="L140" s="98" t="s">
        <v>380</v>
      </c>
    </row>
    <row r="141" s="45" customFormat="1" ht="15.95" customHeight="1" spans="1:12">
      <c r="A141" s="67" t="s">
        <v>103</v>
      </c>
      <c r="B141" s="68" t="s">
        <v>323</v>
      </c>
      <c r="C141" s="69" t="s">
        <v>326</v>
      </c>
      <c r="D141" s="73" t="s">
        <v>137</v>
      </c>
      <c r="E141" s="93">
        <v>3</v>
      </c>
      <c r="F141" s="72">
        <f>F106</f>
        <v>20000</v>
      </c>
      <c r="G141" s="95">
        <f t="shared" si="4"/>
        <v>60000</v>
      </c>
      <c r="H141" s="87"/>
      <c r="J141" s="91" t="s">
        <v>327</v>
      </c>
      <c r="L141" s="98" t="s">
        <v>381</v>
      </c>
    </row>
    <row r="142" s="45" customFormat="1" ht="15.95" customHeight="1" spans="1:12">
      <c r="A142" s="67" t="s">
        <v>107</v>
      </c>
      <c r="B142" s="74" t="s">
        <v>328</v>
      </c>
      <c r="C142" s="75" t="s">
        <v>382</v>
      </c>
      <c r="D142" s="76" t="s">
        <v>330</v>
      </c>
      <c r="E142" s="93">
        <v>2</v>
      </c>
      <c r="F142" s="74">
        <v>4629.5</v>
      </c>
      <c r="G142" s="95">
        <f t="shared" si="4"/>
        <v>9259</v>
      </c>
      <c r="H142" s="88" t="s">
        <v>331</v>
      </c>
      <c r="L142" s="98"/>
    </row>
    <row r="143" s="45" customFormat="1" ht="15.95" customHeight="1" spans="1:12">
      <c r="A143" s="67" t="s">
        <v>112</v>
      </c>
      <c r="B143" s="74" t="s">
        <v>328</v>
      </c>
      <c r="C143" s="75" t="s">
        <v>383</v>
      </c>
      <c r="D143" s="76" t="s">
        <v>330</v>
      </c>
      <c r="E143" s="74">
        <v>2</v>
      </c>
      <c r="F143" s="74">
        <v>4129.5</v>
      </c>
      <c r="G143" s="95">
        <f t="shared" si="4"/>
        <v>8259</v>
      </c>
      <c r="H143" s="88" t="s">
        <v>331</v>
      </c>
      <c r="L143" s="98"/>
    </row>
    <row r="144" ht="15.95" customHeight="1" spans="1:12">
      <c r="A144" s="67" t="s">
        <v>114</v>
      </c>
      <c r="B144" s="74" t="s">
        <v>328</v>
      </c>
      <c r="C144" s="75" t="s">
        <v>329</v>
      </c>
      <c r="D144" s="76" t="s">
        <v>330</v>
      </c>
      <c r="E144" s="74">
        <v>2</v>
      </c>
      <c r="F144" s="74">
        <v>3629.5</v>
      </c>
      <c r="G144" s="95">
        <f t="shared" si="4"/>
        <v>7259</v>
      </c>
      <c r="H144" s="88" t="s">
        <v>331</v>
      </c>
      <c r="L144" s="98" t="s">
        <v>384</v>
      </c>
    </row>
    <row r="145" ht="15.95" customHeight="1" spans="1:8">
      <c r="A145" s="67" t="s">
        <v>116</v>
      </c>
      <c r="B145" s="74" t="s">
        <v>328</v>
      </c>
      <c r="C145" s="75" t="s">
        <v>332</v>
      </c>
      <c r="D145" s="76" t="s">
        <v>330</v>
      </c>
      <c r="E145" s="74">
        <v>2</v>
      </c>
      <c r="F145" s="74">
        <v>3059.18</v>
      </c>
      <c r="G145" s="95">
        <f t="shared" si="4"/>
        <v>6118.36</v>
      </c>
      <c r="H145" s="88" t="s">
        <v>331</v>
      </c>
    </row>
    <row r="146" ht="15.95" customHeight="1" spans="1:8">
      <c r="A146" s="67" t="s">
        <v>118</v>
      </c>
      <c r="B146" s="74" t="s">
        <v>328</v>
      </c>
      <c r="C146" s="75" t="s">
        <v>90</v>
      </c>
      <c r="D146" s="76" t="s">
        <v>330</v>
      </c>
      <c r="E146" s="74">
        <v>24</v>
      </c>
      <c r="F146" s="74">
        <v>1595.13</v>
      </c>
      <c r="G146" s="95">
        <f t="shared" si="4"/>
        <v>38283.12</v>
      </c>
      <c r="H146" s="88" t="s">
        <v>331</v>
      </c>
    </row>
    <row r="147" ht="15.95" customHeight="1" spans="1:8">
      <c r="A147" s="67" t="s">
        <v>121</v>
      </c>
      <c r="B147" s="74" t="s">
        <v>328</v>
      </c>
      <c r="C147" s="75" t="s">
        <v>96</v>
      </c>
      <c r="D147" s="76" t="s">
        <v>330</v>
      </c>
      <c r="E147" s="74">
        <v>28</v>
      </c>
      <c r="F147" s="74">
        <v>1339.64</v>
      </c>
      <c r="G147" s="95">
        <f t="shared" si="4"/>
        <v>37509.92</v>
      </c>
      <c r="H147" s="88" t="s">
        <v>331</v>
      </c>
    </row>
    <row r="148" ht="15.95" customHeight="1" spans="1:8">
      <c r="A148" s="67" t="s">
        <v>125</v>
      </c>
      <c r="B148" s="74" t="s">
        <v>334</v>
      </c>
      <c r="C148" s="75" t="s">
        <v>382</v>
      </c>
      <c r="D148" s="76" t="s">
        <v>330</v>
      </c>
      <c r="E148" s="74">
        <v>1</v>
      </c>
      <c r="F148" s="74">
        <v>12135.11</v>
      </c>
      <c r="G148" s="95">
        <f t="shared" si="4"/>
        <v>12135.11</v>
      </c>
      <c r="H148" s="88"/>
    </row>
    <row r="149" ht="15.95" customHeight="1" spans="1:8">
      <c r="A149" s="67" t="s">
        <v>127</v>
      </c>
      <c r="B149" s="74" t="s">
        <v>334</v>
      </c>
      <c r="C149" s="75" t="s">
        <v>383</v>
      </c>
      <c r="D149" s="76" t="s">
        <v>330</v>
      </c>
      <c r="E149" s="74">
        <v>1</v>
      </c>
      <c r="F149" s="74">
        <v>9635.11</v>
      </c>
      <c r="G149" s="95">
        <f t="shared" si="4"/>
        <v>9635.11</v>
      </c>
      <c r="H149" s="88"/>
    </row>
    <row r="150" ht="15.95" customHeight="1" spans="1:8">
      <c r="A150" s="67" t="s">
        <v>131</v>
      </c>
      <c r="B150" s="74" t="s">
        <v>334</v>
      </c>
      <c r="C150" s="75" t="s">
        <v>329</v>
      </c>
      <c r="D150" s="76" t="s">
        <v>330</v>
      </c>
      <c r="E150" s="74">
        <v>1</v>
      </c>
      <c r="F150" s="74">
        <v>7635.11</v>
      </c>
      <c r="G150" s="95">
        <f t="shared" si="4"/>
        <v>7635.11</v>
      </c>
      <c r="H150" s="88"/>
    </row>
    <row r="151" ht="15.95" customHeight="1" spans="1:8">
      <c r="A151" s="67" t="s">
        <v>135</v>
      </c>
      <c r="B151" s="74" t="s">
        <v>334</v>
      </c>
      <c r="C151" s="75" t="s">
        <v>332</v>
      </c>
      <c r="D151" s="76" t="s">
        <v>330</v>
      </c>
      <c r="E151" s="74">
        <v>1</v>
      </c>
      <c r="F151" s="74">
        <v>4530.54</v>
      </c>
      <c r="G151" s="95">
        <f t="shared" si="4"/>
        <v>4530.54</v>
      </c>
      <c r="H151" s="88"/>
    </row>
    <row r="152" ht="15.95" customHeight="1" spans="1:8">
      <c r="A152" s="67" t="s">
        <v>138</v>
      </c>
      <c r="B152" s="74" t="s">
        <v>334</v>
      </c>
      <c r="C152" s="75" t="s">
        <v>333</v>
      </c>
      <c r="D152" s="76" t="s">
        <v>330</v>
      </c>
      <c r="E152" s="74">
        <v>12</v>
      </c>
      <c r="F152" s="74">
        <v>2584.62</v>
      </c>
      <c r="G152" s="95">
        <f t="shared" si="4"/>
        <v>31015.44</v>
      </c>
      <c r="H152" s="88"/>
    </row>
    <row r="153" ht="15.95" customHeight="1" spans="1:8">
      <c r="A153" s="67" t="s">
        <v>143</v>
      </c>
      <c r="B153" s="74" t="s">
        <v>334</v>
      </c>
      <c r="C153" s="75" t="s">
        <v>96</v>
      </c>
      <c r="D153" s="76" t="s">
        <v>330</v>
      </c>
      <c r="E153" s="74">
        <v>14</v>
      </c>
      <c r="F153" s="74">
        <v>1846.21</v>
      </c>
      <c r="G153" s="95">
        <f t="shared" si="4"/>
        <v>25846.94</v>
      </c>
      <c r="H153" s="88"/>
    </row>
    <row r="154" ht="15.95" customHeight="1" spans="1:8">
      <c r="A154" s="67" t="s">
        <v>147</v>
      </c>
      <c r="B154" s="78" t="s">
        <v>335</v>
      </c>
      <c r="C154" s="75" t="s">
        <v>336</v>
      </c>
      <c r="D154" s="76" t="s">
        <v>330</v>
      </c>
      <c r="E154" s="78">
        <v>137</v>
      </c>
      <c r="F154" s="78">
        <v>462.73</v>
      </c>
      <c r="G154" s="95">
        <f t="shared" si="4"/>
        <v>63394.01</v>
      </c>
      <c r="H154" s="88"/>
    </row>
    <row r="155" ht="15.95" customHeight="1" spans="1:8">
      <c r="A155" s="67" t="s">
        <v>149</v>
      </c>
      <c r="B155" s="78" t="s">
        <v>338</v>
      </c>
      <c r="C155" s="75" t="s">
        <v>339</v>
      </c>
      <c r="D155" s="76" t="s">
        <v>330</v>
      </c>
      <c r="E155" s="78">
        <v>137</v>
      </c>
      <c r="F155" s="78">
        <v>987.56</v>
      </c>
      <c r="G155" s="95">
        <f t="shared" si="4"/>
        <v>135295.72</v>
      </c>
      <c r="H155" s="88"/>
    </row>
    <row r="156" ht="15.95" customHeight="1" spans="1:10">
      <c r="A156" s="67" t="s">
        <v>349</v>
      </c>
      <c r="B156" s="78" t="s">
        <v>340</v>
      </c>
      <c r="C156" s="75" t="s">
        <v>93</v>
      </c>
      <c r="D156" s="68" t="s">
        <v>105</v>
      </c>
      <c r="E156" s="78">
        <v>3288</v>
      </c>
      <c r="F156" s="78">
        <v>76.2</v>
      </c>
      <c r="G156" s="95">
        <f t="shared" si="4"/>
        <v>250545.6</v>
      </c>
      <c r="H156" s="88"/>
      <c r="J156" s="47" t="s">
        <v>337</v>
      </c>
    </row>
    <row r="157" ht="15.95" customHeight="1" spans="1:10">
      <c r="A157" s="67" t="s">
        <v>350</v>
      </c>
      <c r="B157" s="78" t="s">
        <v>340</v>
      </c>
      <c r="C157" s="75" t="s">
        <v>109</v>
      </c>
      <c r="D157" s="68" t="s">
        <v>105</v>
      </c>
      <c r="E157" s="78">
        <v>1644</v>
      </c>
      <c r="F157" s="78">
        <v>50.69</v>
      </c>
      <c r="G157" s="95">
        <f t="shared" si="4"/>
        <v>83334.36</v>
      </c>
      <c r="H157" s="88"/>
      <c r="J157" s="47" t="s">
        <v>337</v>
      </c>
    </row>
    <row r="158" ht="15.95" customHeight="1" spans="1:8">
      <c r="A158" s="67"/>
      <c r="B158" s="78"/>
      <c r="C158" s="75"/>
      <c r="D158" s="68"/>
      <c r="E158" s="78"/>
      <c r="F158" s="78"/>
      <c r="G158" s="80">
        <f>SUM(G132:G157)</f>
        <v>3469719.06</v>
      </c>
      <c r="H158" s="88"/>
    </row>
    <row r="159" ht="15.95" customHeight="1" spans="1:10">
      <c r="A159" s="67" t="s">
        <v>354</v>
      </c>
      <c r="B159" s="81" t="s">
        <v>132</v>
      </c>
      <c r="C159" s="81" t="s">
        <v>133</v>
      </c>
      <c r="D159" s="81" t="s">
        <v>134</v>
      </c>
      <c r="E159" s="81">
        <v>12480</v>
      </c>
      <c r="F159" s="84">
        <v>150.4</v>
      </c>
      <c r="G159" s="80">
        <f>E159*F159</f>
        <v>1876992</v>
      </c>
      <c r="H159" s="81"/>
      <c r="J159" s="47" t="s">
        <v>342</v>
      </c>
    </row>
    <row r="160" ht="14.25" spans="1:10">
      <c r="A160" s="67" t="s">
        <v>355</v>
      </c>
      <c r="B160" s="81" t="s">
        <v>356</v>
      </c>
      <c r="C160" s="81"/>
      <c r="D160" s="81" t="s">
        <v>357</v>
      </c>
      <c r="E160" s="81">
        <f>12480*0.8*0.2</f>
        <v>1996.8</v>
      </c>
      <c r="F160" s="82">
        <f>F127</f>
        <v>180</v>
      </c>
      <c r="G160" s="83">
        <f>E160*F160</f>
        <v>359424</v>
      </c>
      <c r="H160" s="81"/>
      <c r="I160" s="92"/>
      <c r="J160" s="47">
        <f>SUM(E138:E146)</f>
        <v>2095</v>
      </c>
    </row>
    <row r="161" ht="21.75" customHeight="1" spans="1:9">
      <c r="A161" s="67" t="s">
        <v>385</v>
      </c>
      <c r="B161" s="81" t="s">
        <v>130</v>
      </c>
      <c r="C161" s="81"/>
      <c r="D161" s="81" t="s">
        <v>152</v>
      </c>
      <c r="E161" s="81"/>
      <c r="F161" s="81"/>
      <c r="G161" s="83">
        <f>SUM(G159:G160)</f>
        <v>2236416</v>
      </c>
      <c r="H161" s="81"/>
      <c r="I161" s="92"/>
    </row>
    <row r="162" ht="21.75" customHeight="1" spans="1:9">
      <c r="A162" s="67"/>
      <c r="B162" s="81" t="s">
        <v>151</v>
      </c>
      <c r="C162" s="81"/>
      <c r="D162" s="81" t="s">
        <v>152</v>
      </c>
      <c r="E162" s="81"/>
      <c r="F162" s="81"/>
      <c r="G162" s="83">
        <f>SUM(G158,G161)</f>
        <v>5706135.06</v>
      </c>
      <c r="H162" s="81"/>
      <c r="I162" s="92"/>
    </row>
  </sheetData>
  <mergeCells count="1">
    <mergeCell ref="A1:H1"/>
  </mergeCells>
  <pageMargins left="0.75" right="0.75" top="0.550694444444444" bottom="0.590277777777778"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O400"/>
  <sheetViews>
    <sheetView topLeftCell="A385" workbookViewId="0">
      <selection activeCell="G388" sqref="G388"/>
    </sheetView>
  </sheetViews>
  <sheetFormatPr defaultColWidth="9" defaultRowHeight="14.25"/>
  <cols>
    <col min="1" max="1" width="8.75"/>
    <col min="2" max="2" width="23" customWidth="1"/>
    <col min="3" max="3" width="15.75" customWidth="1"/>
    <col min="4" max="4" width="14" customWidth="1"/>
    <col min="5" max="6" width="8.75"/>
    <col min="7" max="7" width="10.5" customWidth="1"/>
    <col min="8" max="8" width="10.75" customWidth="1"/>
    <col min="9" max="9" width="26.1" customWidth="1"/>
    <col min="12" max="12" width="6.5" customWidth="1"/>
    <col min="13" max="13" width="20.125" customWidth="1"/>
    <col min="14" max="14" width="35.625" style="7" customWidth="1"/>
    <col min="15" max="15" width="45.25" customWidth="1"/>
  </cols>
  <sheetData>
    <row r="1" customHeight="1" spans="1:14">
      <c r="A1" s="8" t="s">
        <v>386</v>
      </c>
      <c r="B1" s="9"/>
      <c r="C1" s="9"/>
      <c r="D1" s="9"/>
      <c r="E1" s="9"/>
      <c r="F1" s="9"/>
      <c r="G1" s="9"/>
      <c r="H1" s="9"/>
      <c r="I1" s="9"/>
      <c r="L1" s="21" t="s">
        <v>64</v>
      </c>
      <c r="M1" s="21" t="s">
        <v>308</v>
      </c>
      <c r="N1" s="22" t="s">
        <v>387</v>
      </c>
    </row>
    <row r="2" customHeight="1" spans="1:14">
      <c r="A2" s="10" t="s">
        <v>64</v>
      </c>
      <c r="B2" s="10" t="s">
        <v>308</v>
      </c>
      <c r="C2" s="10" t="s">
        <v>388</v>
      </c>
      <c r="D2" s="10" t="s">
        <v>67</v>
      </c>
      <c r="E2" s="10" t="s">
        <v>14</v>
      </c>
      <c r="F2" s="10" t="s">
        <v>15</v>
      </c>
      <c r="G2" s="11" t="s">
        <v>69</v>
      </c>
      <c r="H2" s="10" t="s">
        <v>389</v>
      </c>
      <c r="I2" s="10" t="s">
        <v>310</v>
      </c>
      <c r="L2" s="21">
        <v>1</v>
      </c>
      <c r="M2" s="23" t="s">
        <v>279</v>
      </c>
      <c r="N2" s="22" t="s">
        <v>390</v>
      </c>
    </row>
    <row r="3" customHeight="1" spans="1:14">
      <c r="A3" s="10"/>
      <c r="B3" s="10" t="s">
        <v>391</v>
      </c>
      <c r="C3" s="10"/>
      <c r="D3" s="10"/>
      <c r="E3" s="10"/>
      <c r="F3" s="10"/>
      <c r="G3" s="11"/>
      <c r="H3" s="12"/>
      <c r="I3" s="10"/>
      <c r="L3" s="21">
        <v>2</v>
      </c>
      <c r="M3" s="24" t="s">
        <v>153</v>
      </c>
      <c r="N3" s="22" t="s">
        <v>392</v>
      </c>
    </row>
    <row r="4" customHeight="1" spans="1:14">
      <c r="A4" s="10" t="s">
        <v>393</v>
      </c>
      <c r="B4" s="13" t="s">
        <v>394</v>
      </c>
      <c r="C4" s="10"/>
      <c r="D4" s="10"/>
      <c r="E4" s="10"/>
      <c r="F4" s="10"/>
      <c r="G4" s="11"/>
      <c r="H4" s="14"/>
      <c r="I4" s="15"/>
      <c r="L4" s="21">
        <v>3</v>
      </c>
      <c r="M4" s="23" t="s">
        <v>212</v>
      </c>
      <c r="N4" s="22" t="s">
        <v>395</v>
      </c>
    </row>
    <row r="5" customHeight="1" spans="1:14">
      <c r="A5" s="15">
        <v>1</v>
      </c>
      <c r="B5" s="15" t="s">
        <v>396</v>
      </c>
      <c r="C5" s="16" t="s">
        <v>397</v>
      </c>
      <c r="D5" s="16" t="s">
        <v>83</v>
      </c>
      <c r="E5" s="16" t="s">
        <v>105</v>
      </c>
      <c r="F5" s="16">
        <v>12</v>
      </c>
      <c r="G5" s="17">
        <v>159.11</v>
      </c>
      <c r="H5" s="14">
        <f t="shared" ref="H5:H17" si="0">F5*G5</f>
        <v>1909.32</v>
      </c>
      <c r="I5" s="15"/>
      <c r="L5" s="21">
        <v>4</v>
      </c>
      <c r="M5" s="21" t="s">
        <v>72</v>
      </c>
      <c r="N5" s="22" t="s">
        <v>398</v>
      </c>
    </row>
    <row r="6" customHeight="1" spans="1:9">
      <c r="A6" s="15">
        <v>2</v>
      </c>
      <c r="B6" s="15" t="s">
        <v>399</v>
      </c>
      <c r="C6" s="16" t="s">
        <v>400</v>
      </c>
      <c r="D6" s="16" t="s">
        <v>401</v>
      </c>
      <c r="E6" s="16" t="s">
        <v>98</v>
      </c>
      <c r="F6" s="16">
        <v>2</v>
      </c>
      <c r="G6" s="17">
        <v>1446.92</v>
      </c>
      <c r="H6" s="14">
        <f t="shared" si="0"/>
        <v>2893.84</v>
      </c>
      <c r="I6" s="15"/>
    </row>
    <row r="7" customHeight="1" spans="1:9">
      <c r="A7" s="15">
        <v>3</v>
      </c>
      <c r="B7" s="15" t="s">
        <v>399</v>
      </c>
      <c r="C7" s="16" t="s">
        <v>402</v>
      </c>
      <c r="D7" s="16" t="s">
        <v>401</v>
      </c>
      <c r="E7" s="16" t="s">
        <v>98</v>
      </c>
      <c r="F7" s="16">
        <v>1</v>
      </c>
      <c r="G7" s="17">
        <v>2215.14</v>
      </c>
      <c r="H7" s="14">
        <f t="shared" si="0"/>
        <v>2215.14</v>
      </c>
      <c r="I7" s="15"/>
    </row>
    <row r="8" customHeight="1" spans="1:9">
      <c r="A8" s="15">
        <v>4</v>
      </c>
      <c r="B8" s="15" t="s">
        <v>399</v>
      </c>
      <c r="C8" s="16" t="s">
        <v>403</v>
      </c>
      <c r="D8" s="16" t="s">
        <v>401</v>
      </c>
      <c r="E8" s="16" t="s">
        <v>98</v>
      </c>
      <c r="F8" s="16">
        <v>1</v>
      </c>
      <c r="G8" s="17">
        <v>3467.87</v>
      </c>
      <c r="H8" s="14">
        <f t="shared" si="0"/>
        <v>3467.87</v>
      </c>
      <c r="I8" s="15"/>
    </row>
    <row r="9" customHeight="1" spans="1:9">
      <c r="A9" s="15">
        <v>5</v>
      </c>
      <c r="B9" s="15" t="s">
        <v>404</v>
      </c>
      <c r="C9" s="15" t="s">
        <v>90</v>
      </c>
      <c r="D9" s="15" t="s">
        <v>401</v>
      </c>
      <c r="E9" s="15" t="s">
        <v>98</v>
      </c>
      <c r="F9" s="15">
        <v>2</v>
      </c>
      <c r="G9" s="17">
        <v>775.82</v>
      </c>
      <c r="H9" s="14">
        <f t="shared" si="0"/>
        <v>1551.64</v>
      </c>
      <c r="I9" s="15"/>
    </row>
    <row r="10" customHeight="1" spans="1:9">
      <c r="A10" s="15">
        <v>6</v>
      </c>
      <c r="B10" s="15" t="s">
        <v>404</v>
      </c>
      <c r="C10" s="15" t="s">
        <v>332</v>
      </c>
      <c r="D10" s="15" t="s">
        <v>401</v>
      </c>
      <c r="E10" s="15" t="s">
        <v>98</v>
      </c>
      <c r="F10" s="15">
        <v>1</v>
      </c>
      <c r="G10" s="17">
        <v>893.94</v>
      </c>
      <c r="H10" s="14">
        <f t="shared" si="0"/>
        <v>893.94</v>
      </c>
      <c r="I10" s="15"/>
    </row>
    <row r="11" customHeight="1" spans="1:9">
      <c r="A11" s="15">
        <v>7</v>
      </c>
      <c r="B11" s="15" t="s">
        <v>404</v>
      </c>
      <c r="C11" s="15" t="s">
        <v>405</v>
      </c>
      <c r="D11" s="15" t="s">
        <v>401</v>
      </c>
      <c r="E11" s="15" t="s">
        <v>98</v>
      </c>
      <c r="F11" s="15">
        <v>1</v>
      </c>
      <c r="G11" s="17">
        <v>1655.58</v>
      </c>
      <c r="H11" s="14">
        <f t="shared" si="0"/>
        <v>1655.58</v>
      </c>
      <c r="I11" s="15"/>
    </row>
    <row r="12" customHeight="1" spans="1:15">
      <c r="A12" s="15">
        <v>8</v>
      </c>
      <c r="B12" s="15" t="s">
        <v>406</v>
      </c>
      <c r="C12" s="16" t="s">
        <v>397</v>
      </c>
      <c r="D12" s="16" t="s">
        <v>83</v>
      </c>
      <c r="E12" s="16" t="s">
        <v>98</v>
      </c>
      <c r="F12" s="16">
        <v>2</v>
      </c>
      <c r="G12" s="17">
        <v>90</v>
      </c>
      <c r="H12" s="14">
        <f t="shared" si="0"/>
        <v>180</v>
      </c>
      <c r="I12" s="15"/>
      <c r="L12" s="21" t="s">
        <v>64</v>
      </c>
      <c r="M12" s="21" t="s">
        <v>308</v>
      </c>
      <c r="N12" s="22" t="s">
        <v>407</v>
      </c>
      <c r="O12" s="21" t="s">
        <v>408</v>
      </c>
    </row>
    <row r="13" s="7" customFormat="1" customHeight="1" spans="1:15">
      <c r="A13" s="15">
        <v>9</v>
      </c>
      <c r="B13" s="15" t="s">
        <v>409</v>
      </c>
      <c r="C13" s="15" t="s">
        <v>332</v>
      </c>
      <c r="D13" s="15" t="s">
        <v>410</v>
      </c>
      <c r="E13" s="15" t="s">
        <v>98</v>
      </c>
      <c r="F13" s="15">
        <v>2</v>
      </c>
      <c r="G13" s="17">
        <f>327*1.2</f>
        <v>392.4</v>
      </c>
      <c r="H13" s="14">
        <f t="shared" si="0"/>
        <v>784.8</v>
      </c>
      <c r="I13" s="15"/>
      <c r="L13" s="25" t="s">
        <v>23</v>
      </c>
      <c r="M13" s="24" t="s">
        <v>411</v>
      </c>
      <c r="N13" s="22" t="s">
        <v>412</v>
      </c>
      <c r="O13" s="26" t="s">
        <v>413</v>
      </c>
    </row>
    <row r="14" s="7" customFormat="1" customHeight="1" spans="1:15">
      <c r="A14" s="15">
        <v>10</v>
      </c>
      <c r="B14" s="15" t="s">
        <v>409</v>
      </c>
      <c r="C14" s="15" t="s">
        <v>405</v>
      </c>
      <c r="D14" s="15" t="s">
        <v>410</v>
      </c>
      <c r="E14" s="15" t="s">
        <v>98</v>
      </c>
      <c r="F14" s="15">
        <v>2</v>
      </c>
      <c r="G14" s="17">
        <f>590*1.2</f>
        <v>708</v>
      </c>
      <c r="H14" s="14">
        <f t="shared" si="0"/>
        <v>1416</v>
      </c>
      <c r="I14" s="15"/>
      <c r="L14" s="25" t="s">
        <v>25</v>
      </c>
      <c r="M14" s="24" t="s">
        <v>153</v>
      </c>
      <c r="N14" s="22" t="s">
        <v>414</v>
      </c>
      <c r="O14" s="26" t="s">
        <v>415</v>
      </c>
    </row>
    <row r="15" customHeight="1" spans="1:15">
      <c r="A15" s="15">
        <v>11</v>
      </c>
      <c r="B15" s="15" t="s">
        <v>416</v>
      </c>
      <c r="C15" s="15" t="s">
        <v>417</v>
      </c>
      <c r="D15" s="15" t="s">
        <v>410</v>
      </c>
      <c r="E15" s="15" t="s">
        <v>98</v>
      </c>
      <c r="F15" s="15">
        <v>1</v>
      </c>
      <c r="G15" s="17">
        <v>1450.94</v>
      </c>
      <c r="H15" s="14">
        <f t="shared" si="0"/>
        <v>1450.94</v>
      </c>
      <c r="I15" s="15"/>
      <c r="L15" s="27" t="s">
        <v>27</v>
      </c>
      <c r="M15" s="23" t="s">
        <v>418</v>
      </c>
      <c r="N15" s="22" t="s">
        <v>419</v>
      </c>
      <c r="O15" s="26" t="s">
        <v>420</v>
      </c>
    </row>
    <row r="16" customHeight="1" spans="1:15">
      <c r="A16" s="15">
        <v>12</v>
      </c>
      <c r="B16" s="15" t="s">
        <v>416</v>
      </c>
      <c r="C16" s="15" t="s">
        <v>421</v>
      </c>
      <c r="D16" s="15" t="s">
        <v>410</v>
      </c>
      <c r="E16" s="15" t="s">
        <v>98</v>
      </c>
      <c r="F16" s="15">
        <v>1</v>
      </c>
      <c r="G16" s="17">
        <v>860</v>
      </c>
      <c r="H16" s="14">
        <f t="shared" si="0"/>
        <v>860</v>
      </c>
      <c r="I16" s="15"/>
      <c r="L16" s="27" t="s">
        <v>29</v>
      </c>
      <c r="M16" s="23" t="s">
        <v>212</v>
      </c>
      <c r="N16" s="22" t="s">
        <v>422</v>
      </c>
      <c r="O16" s="26" t="s">
        <v>423</v>
      </c>
    </row>
    <row r="17" customHeight="1" spans="1:15">
      <c r="A17" s="15">
        <v>13</v>
      </c>
      <c r="B17" s="18" t="s">
        <v>424</v>
      </c>
      <c r="C17" s="15" t="s">
        <v>425</v>
      </c>
      <c r="D17" s="15" t="s">
        <v>426</v>
      </c>
      <c r="E17" s="15" t="s">
        <v>137</v>
      </c>
      <c r="F17" s="15">
        <v>2</v>
      </c>
      <c r="G17" s="19">
        <v>6000</v>
      </c>
      <c r="H17" s="14">
        <f t="shared" si="0"/>
        <v>12000</v>
      </c>
      <c r="I17" s="15"/>
      <c r="L17" s="27" t="s">
        <v>31</v>
      </c>
      <c r="M17" s="23" t="s">
        <v>427</v>
      </c>
      <c r="N17" s="22" t="s">
        <v>412</v>
      </c>
      <c r="O17" s="26" t="s">
        <v>428</v>
      </c>
    </row>
    <row r="18" customHeight="1" spans="1:15">
      <c r="A18" s="10"/>
      <c r="B18" s="10" t="s">
        <v>130</v>
      </c>
      <c r="C18" s="15"/>
      <c r="D18" s="10"/>
      <c r="E18" s="10"/>
      <c r="F18" s="10"/>
      <c r="G18" s="17"/>
      <c r="H18" s="14">
        <f>SUM(H5:H17)</f>
        <v>31279.07</v>
      </c>
      <c r="I18" s="15"/>
      <c r="L18" s="27" t="s">
        <v>33</v>
      </c>
      <c r="M18" s="23" t="s">
        <v>279</v>
      </c>
      <c r="N18" s="22" t="s">
        <v>429</v>
      </c>
      <c r="O18" s="26" t="s">
        <v>430</v>
      </c>
    </row>
    <row r="19" customHeight="1" spans="1:9">
      <c r="A19" s="10" t="s">
        <v>431</v>
      </c>
      <c r="B19" s="10" t="s">
        <v>432</v>
      </c>
      <c r="C19" s="15"/>
      <c r="D19" s="10"/>
      <c r="E19" s="10"/>
      <c r="F19" s="10"/>
      <c r="G19" s="17"/>
      <c r="H19" s="14"/>
      <c r="I19" s="15"/>
    </row>
    <row r="20" customHeight="1" spans="1:9">
      <c r="A20" s="15">
        <v>1</v>
      </c>
      <c r="B20" s="15" t="s">
        <v>416</v>
      </c>
      <c r="C20" s="15" t="s">
        <v>433</v>
      </c>
      <c r="D20" s="15" t="s">
        <v>410</v>
      </c>
      <c r="E20" s="15" t="s">
        <v>98</v>
      </c>
      <c r="F20" s="15">
        <v>2</v>
      </c>
      <c r="G20" s="17">
        <v>450</v>
      </c>
      <c r="H20" s="14">
        <f t="shared" ref="H20:H28" si="1">F20*G20</f>
        <v>900</v>
      </c>
      <c r="I20" s="15"/>
    </row>
    <row r="21" customHeight="1" spans="1:9">
      <c r="A21" s="15">
        <v>2</v>
      </c>
      <c r="B21" s="15" t="s">
        <v>434</v>
      </c>
      <c r="C21" s="15" t="s">
        <v>90</v>
      </c>
      <c r="D21" s="15" t="s">
        <v>435</v>
      </c>
      <c r="E21" s="15" t="s">
        <v>98</v>
      </c>
      <c r="F21" s="15">
        <v>4</v>
      </c>
      <c r="G21" s="17">
        <v>2880</v>
      </c>
      <c r="H21" s="14">
        <f t="shared" si="1"/>
        <v>11520</v>
      </c>
      <c r="I21" s="15"/>
    </row>
    <row r="22" customHeight="1" spans="1:9">
      <c r="A22" s="15">
        <v>3</v>
      </c>
      <c r="B22" s="15" t="s">
        <v>436</v>
      </c>
      <c r="C22" s="15" t="s">
        <v>90</v>
      </c>
      <c r="D22" s="15" t="s">
        <v>435</v>
      </c>
      <c r="E22" s="15" t="s">
        <v>98</v>
      </c>
      <c r="F22" s="15">
        <v>2</v>
      </c>
      <c r="G22" s="17">
        <v>15600</v>
      </c>
      <c r="H22" s="14">
        <f t="shared" si="1"/>
        <v>31200</v>
      </c>
      <c r="I22" s="15" t="s">
        <v>437</v>
      </c>
    </row>
    <row r="23" customHeight="1" spans="1:9">
      <c r="A23" s="15">
        <v>4</v>
      </c>
      <c r="B23" s="15" t="s">
        <v>436</v>
      </c>
      <c r="C23" s="15" t="s">
        <v>96</v>
      </c>
      <c r="D23" s="15" t="s">
        <v>435</v>
      </c>
      <c r="E23" s="15" t="s">
        <v>98</v>
      </c>
      <c r="F23" s="15">
        <v>2</v>
      </c>
      <c r="G23" s="17">
        <v>11200</v>
      </c>
      <c r="H23" s="14">
        <f t="shared" si="1"/>
        <v>22400</v>
      </c>
      <c r="I23" s="15" t="s">
        <v>437</v>
      </c>
    </row>
    <row r="24" customHeight="1" spans="1:9">
      <c r="A24" s="15">
        <v>5</v>
      </c>
      <c r="B24" s="15" t="s">
        <v>438</v>
      </c>
      <c r="C24" s="15" t="s">
        <v>90</v>
      </c>
      <c r="D24" s="15" t="s">
        <v>435</v>
      </c>
      <c r="E24" s="15" t="s">
        <v>98</v>
      </c>
      <c r="F24" s="15">
        <v>4</v>
      </c>
      <c r="G24" s="17">
        <v>19000</v>
      </c>
      <c r="H24" s="14">
        <f t="shared" si="1"/>
        <v>76000</v>
      </c>
      <c r="I24" s="15"/>
    </row>
    <row r="25" customHeight="1" spans="1:9">
      <c r="A25" s="15">
        <v>6</v>
      </c>
      <c r="B25" s="15" t="s">
        <v>346</v>
      </c>
      <c r="C25" s="15" t="s">
        <v>90</v>
      </c>
      <c r="D25" s="15" t="s">
        <v>439</v>
      </c>
      <c r="E25" s="15" t="s">
        <v>98</v>
      </c>
      <c r="F25" s="15">
        <v>4</v>
      </c>
      <c r="G25" s="17">
        <f>2218*1.2</f>
        <v>2661.6</v>
      </c>
      <c r="H25" s="14">
        <f t="shared" si="1"/>
        <v>10646.4</v>
      </c>
      <c r="I25" s="15"/>
    </row>
    <row r="26" customHeight="1" spans="1:9">
      <c r="A26" s="15">
        <v>7</v>
      </c>
      <c r="B26" s="15" t="s">
        <v>404</v>
      </c>
      <c r="C26" s="15" t="s">
        <v>90</v>
      </c>
      <c r="D26" s="15" t="s">
        <v>401</v>
      </c>
      <c r="E26" s="15" t="s">
        <v>98</v>
      </c>
      <c r="F26" s="15">
        <v>4</v>
      </c>
      <c r="G26" s="17">
        <v>775.82</v>
      </c>
      <c r="H26" s="14">
        <f t="shared" si="1"/>
        <v>3103.28</v>
      </c>
      <c r="I26" s="15"/>
    </row>
    <row r="27" customHeight="1" spans="1:9">
      <c r="A27" s="15">
        <v>8</v>
      </c>
      <c r="B27" s="15" t="s">
        <v>440</v>
      </c>
      <c r="C27" s="15" t="s">
        <v>90</v>
      </c>
      <c r="D27" s="15" t="s">
        <v>435</v>
      </c>
      <c r="E27" s="15" t="s">
        <v>98</v>
      </c>
      <c r="F27" s="15">
        <v>4</v>
      </c>
      <c r="G27" s="17">
        <v>1446.92</v>
      </c>
      <c r="H27" s="14">
        <f t="shared" si="1"/>
        <v>5787.68</v>
      </c>
      <c r="I27" s="15"/>
    </row>
    <row r="28" customHeight="1" spans="1:9">
      <c r="A28" s="15">
        <v>9</v>
      </c>
      <c r="B28" s="15" t="s">
        <v>441</v>
      </c>
      <c r="C28" s="15" t="s">
        <v>442</v>
      </c>
      <c r="D28" s="15" t="s">
        <v>410</v>
      </c>
      <c r="E28" s="15" t="s">
        <v>98</v>
      </c>
      <c r="F28" s="15">
        <v>4</v>
      </c>
      <c r="G28" s="17">
        <v>841.2</v>
      </c>
      <c r="H28" s="14">
        <f t="shared" si="1"/>
        <v>3364.8</v>
      </c>
      <c r="I28" s="15"/>
    </row>
    <row r="29" customHeight="1" spans="1:9">
      <c r="A29" s="15">
        <v>10</v>
      </c>
      <c r="B29" s="15" t="s">
        <v>443</v>
      </c>
      <c r="C29" s="15" t="s">
        <v>90</v>
      </c>
      <c r="D29" s="15" t="s">
        <v>410</v>
      </c>
      <c r="E29" s="15" t="s">
        <v>98</v>
      </c>
      <c r="F29" s="15">
        <v>2</v>
      </c>
      <c r="G29" s="17">
        <v>219.29</v>
      </c>
      <c r="H29" s="14">
        <f>G29*F29</f>
        <v>438.58</v>
      </c>
      <c r="I29" s="15"/>
    </row>
    <row r="30" customHeight="1" spans="1:9">
      <c r="A30" s="15">
        <v>11</v>
      </c>
      <c r="B30" s="15" t="s">
        <v>406</v>
      </c>
      <c r="C30" s="15" t="s">
        <v>444</v>
      </c>
      <c r="D30" s="15" t="s">
        <v>83</v>
      </c>
      <c r="E30" s="15" t="s">
        <v>98</v>
      </c>
      <c r="F30" s="15">
        <v>6</v>
      </c>
      <c r="G30" s="17">
        <v>90</v>
      </c>
      <c r="H30" s="14">
        <f t="shared" ref="H30:H78" si="2">F30*G30</f>
        <v>540</v>
      </c>
      <c r="I30" s="15"/>
    </row>
    <row r="31" customHeight="1" spans="1:9">
      <c r="A31" s="15">
        <v>12</v>
      </c>
      <c r="B31" s="15" t="s">
        <v>445</v>
      </c>
      <c r="C31" s="15" t="s">
        <v>446</v>
      </c>
      <c r="D31" s="15" t="s">
        <v>447</v>
      </c>
      <c r="E31" s="15" t="s">
        <v>137</v>
      </c>
      <c r="F31" s="15">
        <v>2</v>
      </c>
      <c r="G31" s="20">
        <v>12000</v>
      </c>
      <c r="H31" s="14">
        <f>G31*F31</f>
        <v>24000</v>
      </c>
      <c r="I31" s="15"/>
    </row>
    <row r="32" customHeight="1" spans="1:9">
      <c r="A32" s="15"/>
      <c r="B32" s="10" t="s">
        <v>130</v>
      </c>
      <c r="C32" s="10"/>
      <c r="D32" s="10"/>
      <c r="E32" s="10"/>
      <c r="F32" s="10"/>
      <c r="G32" s="17"/>
      <c r="H32" s="12">
        <f>SUM(H20:H31)</f>
        <v>189900.74</v>
      </c>
      <c r="I32" s="10"/>
    </row>
    <row r="33" customHeight="1" spans="1:9">
      <c r="A33" s="10" t="s">
        <v>448</v>
      </c>
      <c r="B33" s="10" t="s">
        <v>449</v>
      </c>
      <c r="C33" s="10"/>
      <c r="D33" s="10"/>
      <c r="E33" s="10"/>
      <c r="F33" s="10"/>
      <c r="G33" s="17"/>
      <c r="H33" s="12"/>
      <c r="I33" s="10"/>
    </row>
    <row r="34" customHeight="1" spans="1:9">
      <c r="A34" s="15">
        <v>1</v>
      </c>
      <c r="B34" s="15" t="s">
        <v>450</v>
      </c>
      <c r="C34" s="15" t="s">
        <v>444</v>
      </c>
      <c r="D34" s="15" t="s">
        <v>83</v>
      </c>
      <c r="E34" s="15" t="s">
        <v>105</v>
      </c>
      <c r="F34" s="15">
        <v>663</v>
      </c>
      <c r="G34" s="17">
        <v>159.11</v>
      </c>
      <c r="H34" s="14">
        <f t="shared" si="2"/>
        <v>105489.93</v>
      </c>
      <c r="I34" s="15"/>
    </row>
    <row r="35" customHeight="1" spans="1:9">
      <c r="A35" s="15">
        <v>2</v>
      </c>
      <c r="B35" s="15" t="s">
        <v>450</v>
      </c>
      <c r="C35" s="15" t="s">
        <v>451</v>
      </c>
      <c r="D35" s="15" t="s">
        <v>83</v>
      </c>
      <c r="E35" s="15" t="s">
        <v>105</v>
      </c>
      <c r="F35" s="15">
        <v>526</v>
      </c>
      <c r="G35" s="17">
        <v>60.9</v>
      </c>
      <c r="H35" s="14">
        <f t="shared" si="2"/>
        <v>32033.4</v>
      </c>
      <c r="I35" s="15"/>
    </row>
    <row r="36" customHeight="1" spans="1:9">
      <c r="A36" s="15">
        <v>3</v>
      </c>
      <c r="B36" s="15" t="s">
        <v>450</v>
      </c>
      <c r="C36" s="15" t="s">
        <v>452</v>
      </c>
      <c r="D36" s="15" t="s">
        <v>83</v>
      </c>
      <c r="E36" s="15" t="s">
        <v>105</v>
      </c>
      <c r="F36" s="15">
        <v>1224</v>
      </c>
      <c r="G36" s="17">
        <v>47.31</v>
      </c>
      <c r="H36" s="14">
        <f t="shared" si="2"/>
        <v>57907.44</v>
      </c>
      <c r="I36" s="15"/>
    </row>
    <row r="37" customHeight="1" spans="1:9">
      <c r="A37" s="15">
        <v>4</v>
      </c>
      <c r="B37" s="15" t="s">
        <v>453</v>
      </c>
      <c r="C37" s="15" t="s">
        <v>433</v>
      </c>
      <c r="D37" s="15" t="s">
        <v>410</v>
      </c>
      <c r="E37" s="15" t="s">
        <v>98</v>
      </c>
      <c r="F37" s="15">
        <v>2</v>
      </c>
      <c r="G37" s="17">
        <v>440.44</v>
      </c>
      <c r="H37" s="14">
        <f t="shared" si="2"/>
        <v>880.88</v>
      </c>
      <c r="I37" s="15"/>
    </row>
    <row r="38" customHeight="1" spans="1:9">
      <c r="A38" s="15">
        <v>5</v>
      </c>
      <c r="B38" s="15" t="s">
        <v>453</v>
      </c>
      <c r="C38" s="15" t="s">
        <v>442</v>
      </c>
      <c r="D38" s="15" t="s">
        <v>410</v>
      </c>
      <c r="E38" s="15" t="s">
        <v>98</v>
      </c>
      <c r="F38" s="15">
        <v>1</v>
      </c>
      <c r="G38" s="17">
        <v>440.44</v>
      </c>
      <c r="H38" s="14">
        <f t="shared" si="2"/>
        <v>440.44</v>
      </c>
      <c r="I38" s="15"/>
    </row>
    <row r="39" customHeight="1" spans="1:9">
      <c r="A39" s="15">
        <v>6</v>
      </c>
      <c r="B39" s="15" t="s">
        <v>416</v>
      </c>
      <c r="C39" s="15" t="s">
        <v>433</v>
      </c>
      <c r="D39" s="15" t="s">
        <v>410</v>
      </c>
      <c r="E39" s="15" t="s">
        <v>98</v>
      </c>
      <c r="F39" s="15">
        <v>4</v>
      </c>
      <c r="G39" s="17">
        <v>420</v>
      </c>
      <c r="H39" s="14">
        <f t="shared" si="2"/>
        <v>1680</v>
      </c>
      <c r="I39" s="15"/>
    </row>
    <row r="40" customHeight="1" spans="1:9">
      <c r="A40" s="15">
        <v>7</v>
      </c>
      <c r="B40" s="15" t="s">
        <v>416</v>
      </c>
      <c r="C40" s="15" t="s">
        <v>442</v>
      </c>
      <c r="D40" s="15" t="s">
        <v>410</v>
      </c>
      <c r="E40" s="15" t="s">
        <v>98</v>
      </c>
      <c r="F40" s="15">
        <v>3</v>
      </c>
      <c r="G40" s="17">
        <v>420</v>
      </c>
      <c r="H40" s="14">
        <f t="shared" si="2"/>
        <v>1260</v>
      </c>
      <c r="I40" s="15"/>
    </row>
    <row r="41" customHeight="1" spans="1:9">
      <c r="A41" s="15">
        <v>8</v>
      </c>
      <c r="B41" s="15" t="s">
        <v>454</v>
      </c>
      <c r="C41" s="15" t="s">
        <v>455</v>
      </c>
      <c r="D41" s="15" t="s">
        <v>83</v>
      </c>
      <c r="E41" s="15" t="s">
        <v>98</v>
      </c>
      <c r="F41" s="15">
        <v>26</v>
      </c>
      <c r="G41" s="17">
        <v>160</v>
      </c>
      <c r="H41" s="14">
        <f t="shared" si="2"/>
        <v>4160</v>
      </c>
      <c r="I41" s="15"/>
    </row>
    <row r="42" customHeight="1" spans="1:9">
      <c r="A42" s="15">
        <v>9</v>
      </c>
      <c r="B42" s="15" t="s">
        <v>454</v>
      </c>
      <c r="C42" s="15" t="s">
        <v>456</v>
      </c>
      <c r="D42" s="15" t="s">
        <v>83</v>
      </c>
      <c r="E42" s="15" t="s">
        <v>98</v>
      </c>
      <c r="F42" s="15">
        <v>50</v>
      </c>
      <c r="G42" s="17">
        <v>98.97</v>
      </c>
      <c r="H42" s="14">
        <f t="shared" si="2"/>
        <v>4948.5</v>
      </c>
      <c r="I42" s="15"/>
    </row>
    <row r="43" customHeight="1" spans="1:9">
      <c r="A43" s="15">
        <v>10</v>
      </c>
      <c r="B43" s="15" t="s">
        <v>457</v>
      </c>
      <c r="C43" s="15" t="s">
        <v>458</v>
      </c>
      <c r="D43" s="15" t="s">
        <v>459</v>
      </c>
      <c r="E43" s="15" t="s">
        <v>98</v>
      </c>
      <c r="F43" s="15">
        <v>446</v>
      </c>
      <c r="G43" s="17">
        <v>83.94</v>
      </c>
      <c r="H43" s="14">
        <f t="shared" si="2"/>
        <v>37437.24</v>
      </c>
      <c r="I43" s="15" t="s">
        <v>460</v>
      </c>
    </row>
    <row r="44" customHeight="1" spans="1:9">
      <c r="A44" s="15">
        <v>11</v>
      </c>
      <c r="B44" s="15" t="s">
        <v>461</v>
      </c>
      <c r="C44" s="15" t="s">
        <v>442</v>
      </c>
      <c r="D44" s="15" t="s">
        <v>410</v>
      </c>
      <c r="E44" s="15" t="s">
        <v>98</v>
      </c>
      <c r="F44" s="15">
        <v>4</v>
      </c>
      <c r="G44" s="17">
        <v>165.36</v>
      </c>
      <c r="H44" s="14">
        <f t="shared" si="2"/>
        <v>661.44</v>
      </c>
      <c r="I44" s="15"/>
    </row>
    <row r="45" customHeight="1" spans="1:9">
      <c r="A45" s="15">
        <v>12</v>
      </c>
      <c r="B45" s="15" t="s">
        <v>461</v>
      </c>
      <c r="C45" s="15" t="s">
        <v>462</v>
      </c>
      <c r="D45" s="15" t="s">
        <v>410</v>
      </c>
      <c r="E45" s="15" t="s">
        <v>98</v>
      </c>
      <c r="F45" s="15">
        <v>2</v>
      </c>
      <c r="G45" s="17">
        <v>99.52</v>
      </c>
      <c r="H45" s="14">
        <f t="shared" si="2"/>
        <v>199.04</v>
      </c>
      <c r="I45" s="15"/>
    </row>
    <row r="46" customHeight="1" spans="1:9">
      <c r="A46" s="15">
        <v>13</v>
      </c>
      <c r="B46" s="15" t="s">
        <v>461</v>
      </c>
      <c r="C46" s="15" t="s">
        <v>463</v>
      </c>
      <c r="D46" s="15" t="s">
        <v>410</v>
      </c>
      <c r="E46" s="15" t="s">
        <v>98</v>
      </c>
      <c r="F46" s="15">
        <v>4</v>
      </c>
      <c r="G46" s="17">
        <v>35</v>
      </c>
      <c r="H46" s="14">
        <f t="shared" si="2"/>
        <v>140</v>
      </c>
      <c r="I46" s="15"/>
    </row>
    <row r="47" customHeight="1" spans="1:9">
      <c r="A47" s="15">
        <v>14</v>
      </c>
      <c r="B47" s="15" t="s">
        <v>461</v>
      </c>
      <c r="C47" s="15" t="s">
        <v>456</v>
      </c>
      <c r="D47" s="15" t="s">
        <v>83</v>
      </c>
      <c r="E47" s="15" t="s">
        <v>98</v>
      </c>
      <c r="F47" s="15">
        <v>3</v>
      </c>
      <c r="G47" s="17">
        <v>99.52</v>
      </c>
      <c r="H47" s="14">
        <f t="shared" si="2"/>
        <v>298.56</v>
      </c>
      <c r="I47" s="15"/>
    </row>
    <row r="48" customHeight="1" spans="1:9">
      <c r="A48" s="15">
        <v>15</v>
      </c>
      <c r="B48" s="15" t="s">
        <v>434</v>
      </c>
      <c r="C48" s="15" t="s">
        <v>96</v>
      </c>
      <c r="D48" s="15" t="s">
        <v>435</v>
      </c>
      <c r="E48" s="15" t="s">
        <v>98</v>
      </c>
      <c r="F48" s="15">
        <v>1</v>
      </c>
      <c r="G48" s="17">
        <v>1392</v>
      </c>
      <c r="H48" s="14">
        <f t="shared" si="2"/>
        <v>1392</v>
      </c>
      <c r="I48" s="15"/>
    </row>
    <row r="49" customHeight="1" spans="1:9">
      <c r="A49" s="15">
        <v>16</v>
      </c>
      <c r="B49" s="15" t="s">
        <v>434</v>
      </c>
      <c r="C49" s="15" t="s">
        <v>109</v>
      </c>
      <c r="D49" s="15" t="s">
        <v>435</v>
      </c>
      <c r="E49" s="15" t="s">
        <v>98</v>
      </c>
      <c r="F49" s="15">
        <v>87</v>
      </c>
      <c r="G49" s="17">
        <v>720</v>
      </c>
      <c r="H49" s="14">
        <f t="shared" si="2"/>
        <v>62640</v>
      </c>
      <c r="I49" s="15"/>
    </row>
    <row r="50" customHeight="1" spans="1:9">
      <c r="A50" s="15">
        <v>17</v>
      </c>
      <c r="B50" s="15" t="s">
        <v>434</v>
      </c>
      <c r="C50" s="15" t="s">
        <v>464</v>
      </c>
      <c r="D50" s="15" t="s">
        <v>435</v>
      </c>
      <c r="E50" s="15" t="s">
        <v>98</v>
      </c>
      <c r="F50" s="15">
        <v>446</v>
      </c>
      <c r="G50" s="17">
        <v>120</v>
      </c>
      <c r="H50" s="14">
        <f t="shared" si="2"/>
        <v>53520</v>
      </c>
      <c r="I50" s="15"/>
    </row>
    <row r="51" customHeight="1" spans="1:9">
      <c r="A51" s="15">
        <v>18</v>
      </c>
      <c r="B51" s="15" t="s">
        <v>436</v>
      </c>
      <c r="C51" s="15" t="s">
        <v>93</v>
      </c>
      <c r="D51" s="15" t="s">
        <v>435</v>
      </c>
      <c r="E51" s="15" t="s">
        <v>98</v>
      </c>
      <c r="F51" s="15">
        <v>1</v>
      </c>
      <c r="G51" s="17">
        <v>8500</v>
      </c>
      <c r="H51" s="14">
        <f t="shared" si="2"/>
        <v>8500</v>
      </c>
      <c r="I51" s="15" t="s">
        <v>437</v>
      </c>
    </row>
    <row r="52" customHeight="1" spans="1:9">
      <c r="A52" s="15">
        <v>19</v>
      </c>
      <c r="B52" s="15" t="s">
        <v>465</v>
      </c>
      <c r="C52" s="15" t="s">
        <v>466</v>
      </c>
      <c r="D52" s="15" t="s">
        <v>435</v>
      </c>
      <c r="E52" s="15" t="s">
        <v>98</v>
      </c>
      <c r="F52" s="15">
        <v>2</v>
      </c>
      <c r="G52" s="17">
        <v>360</v>
      </c>
      <c r="H52" s="14">
        <f t="shared" si="2"/>
        <v>720</v>
      </c>
      <c r="I52" s="15" t="s">
        <v>437</v>
      </c>
    </row>
    <row r="53" customHeight="1" spans="1:9">
      <c r="A53" s="15">
        <v>20</v>
      </c>
      <c r="B53" s="15" t="s">
        <v>465</v>
      </c>
      <c r="C53" s="15" t="s">
        <v>464</v>
      </c>
      <c r="D53" s="15" t="s">
        <v>435</v>
      </c>
      <c r="E53" s="15" t="s">
        <v>98</v>
      </c>
      <c r="F53" s="15">
        <v>446</v>
      </c>
      <c r="G53" s="17">
        <v>446</v>
      </c>
      <c r="H53" s="14">
        <f t="shared" si="2"/>
        <v>198916</v>
      </c>
      <c r="I53" s="15"/>
    </row>
    <row r="54" customHeight="1" spans="1:9">
      <c r="A54" s="15">
        <v>21</v>
      </c>
      <c r="B54" s="15" t="s">
        <v>440</v>
      </c>
      <c r="C54" s="15" t="s">
        <v>90</v>
      </c>
      <c r="D54" s="15" t="s">
        <v>435</v>
      </c>
      <c r="E54" s="15" t="s">
        <v>98</v>
      </c>
      <c r="F54" s="15">
        <v>10</v>
      </c>
      <c r="G54" s="17">
        <v>1446.92</v>
      </c>
      <c r="H54" s="15">
        <f t="shared" si="2"/>
        <v>14469.2</v>
      </c>
      <c r="I54" s="15"/>
    </row>
    <row r="55" customHeight="1" spans="1:9">
      <c r="A55" s="15">
        <v>22</v>
      </c>
      <c r="B55" s="15" t="s">
        <v>440</v>
      </c>
      <c r="C55" s="15" t="s">
        <v>96</v>
      </c>
      <c r="D55" s="15" t="s">
        <v>435</v>
      </c>
      <c r="E55" s="15" t="s">
        <v>98</v>
      </c>
      <c r="F55" s="15">
        <v>2</v>
      </c>
      <c r="G55" s="17">
        <v>822.94</v>
      </c>
      <c r="H55" s="14">
        <f t="shared" si="2"/>
        <v>1645.88</v>
      </c>
      <c r="I55" s="15"/>
    </row>
    <row r="56" customHeight="1" spans="1:9">
      <c r="A56" s="15">
        <v>23</v>
      </c>
      <c r="B56" s="15" t="s">
        <v>440</v>
      </c>
      <c r="C56" s="15" t="s">
        <v>90</v>
      </c>
      <c r="D56" s="15" t="s">
        <v>435</v>
      </c>
      <c r="E56" s="15" t="s">
        <v>98</v>
      </c>
      <c r="F56" s="15">
        <v>1</v>
      </c>
      <c r="G56" s="17">
        <v>1446.92</v>
      </c>
      <c r="H56" s="14">
        <f t="shared" si="2"/>
        <v>1446.92</v>
      </c>
      <c r="I56" s="15"/>
    </row>
    <row r="57" customHeight="1" spans="1:9">
      <c r="A57" s="15">
        <v>24</v>
      </c>
      <c r="B57" s="15" t="s">
        <v>440</v>
      </c>
      <c r="C57" s="15" t="s">
        <v>96</v>
      </c>
      <c r="D57" s="15" t="s">
        <v>435</v>
      </c>
      <c r="E57" s="15" t="s">
        <v>98</v>
      </c>
      <c r="F57" s="15">
        <v>8</v>
      </c>
      <c r="G57" s="17">
        <v>822.94</v>
      </c>
      <c r="H57" s="14">
        <f t="shared" si="2"/>
        <v>6583.52</v>
      </c>
      <c r="I57" s="15"/>
    </row>
    <row r="58" customHeight="1" spans="1:9">
      <c r="A58" s="15">
        <v>25</v>
      </c>
      <c r="B58" s="15" t="s">
        <v>440</v>
      </c>
      <c r="C58" s="15" t="s">
        <v>109</v>
      </c>
      <c r="D58" s="15" t="s">
        <v>435</v>
      </c>
      <c r="E58" s="15" t="s">
        <v>98</v>
      </c>
      <c r="F58" s="15">
        <v>2</v>
      </c>
      <c r="G58" s="17">
        <v>462.73</v>
      </c>
      <c r="H58" s="14">
        <f t="shared" si="2"/>
        <v>925.46</v>
      </c>
      <c r="I58" s="15"/>
    </row>
    <row r="59" customHeight="1" spans="1:9">
      <c r="A59" s="15">
        <v>26</v>
      </c>
      <c r="B59" s="15" t="s">
        <v>328</v>
      </c>
      <c r="C59" s="15" t="s">
        <v>464</v>
      </c>
      <c r="D59" s="15" t="s">
        <v>467</v>
      </c>
      <c r="E59" s="15" t="s">
        <v>98</v>
      </c>
      <c r="F59" s="15">
        <v>446</v>
      </c>
      <c r="G59" s="17">
        <v>65</v>
      </c>
      <c r="H59" s="14">
        <f t="shared" si="2"/>
        <v>28990</v>
      </c>
      <c r="I59" s="15"/>
    </row>
    <row r="60" customHeight="1" spans="1:9">
      <c r="A60" s="15">
        <v>27</v>
      </c>
      <c r="B60" s="15" t="s">
        <v>404</v>
      </c>
      <c r="C60" s="15" t="s">
        <v>90</v>
      </c>
      <c r="D60" s="15" t="s">
        <v>435</v>
      </c>
      <c r="E60" s="15" t="s">
        <v>98</v>
      </c>
      <c r="F60" s="15">
        <v>10</v>
      </c>
      <c r="G60" s="17">
        <v>717.13</v>
      </c>
      <c r="H60" s="14">
        <f t="shared" si="2"/>
        <v>7171.3</v>
      </c>
      <c r="I60" s="15"/>
    </row>
    <row r="61" customHeight="1" spans="1:9">
      <c r="A61" s="15">
        <v>28</v>
      </c>
      <c r="B61" s="15" t="s">
        <v>404</v>
      </c>
      <c r="C61" s="15" t="s">
        <v>96</v>
      </c>
      <c r="D61" s="15" t="s">
        <v>435</v>
      </c>
      <c r="E61" s="15" t="s">
        <v>98</v>
      </c>
      <c r="F61" s="15">
        <v>2</v>
      </c>
      <c r="G61" s="17">
        <v>584.89</v>
      </c>
      <c r="H61" s="14">
        <f t="shared" si="2"/>
        <v>1169.78</v>
      </c>
      <c r="I61" s="15"/>
    </row>
    <row r="62" customHeight="1" spans="1:9">
      <c r="A62" s="15">
        <v>29</v>
      </c>
      <c r="B62" s="15" t="s">
        <v>438</v>
      </c>
      <c r="C62" s="15" t="s">
        <v>96</v>
      </c>
      <c r="D62" s="15" t="s">
        <v>435</v>
      </c>
      <c r="E62" s="15" t="s">
        <v>98</v>
      </c>
      <c r="F62" s="15">
        <v>1</v>
      </c>
      <c r="G62" s="17">
        <v>14040</v>
      </c>
      <c r="H62" s="14">
        <f t="shared" si="2"/>
        <v>14040</v>
      </c>
      <c r="I62" s="15"/>
    </row>
    <row r="63" customHeight="1" spans="1:9">
      <c r="A63" s="15">
        <v>30</v>
      </c>
      <c r="B63" s="15" t="s">
        <v>438</v>
      </c>
      <c r="C63" s="15" t="s">
        <v>109</v>
      </c>
      <c r="D63" s="15" t="s">
        <v>435</v>
      </c>
      <c r="E63" s="15" t="s">
        <v>98</v>
      </c>
      <c r="F63" s="15">
        <v>2</v>
      </c>
      <c r="G63" s="17">
        <v>7506</v>
      </c>
      <c r="H63" s="14">
        <f t="shared" si="2"/>
        <v>15012</v>
      </c>
      <c r="I63" s="15"/>
    </row>
    <row r="64" customHeight="1" spans="1:9">
      <c r="A64" s="15">
        <v>31</v>
      </c>
      <c r="B64" s="15" t="s">
        <v>346</v>
      </c>
      <c r="C64" s="15" t="s">
        <v>96</v>
      </c>
      <c r="D64" s="15" t="s">
        <v>439</v>
      </c>
      <c r="E64" s="15" t="s">
        <v>98</v>
      </c>
      <c r="F64" s="15">
        <v>1</v>
      </c>
      <c r="G64" s="17">
        <v>993</v>
      </c>
      <c r="H64" s="14">
        <f t="shared" si="2"/>
        <v>993</v>
      </c>
      <c r="I64" s="15"/>
    </row>
    <row r="65" customHeight="1" spans="1:9">
      <c r="A65" s="15">
        <v>32</v>
      </c>
      <c r="B65" s="15" t="s">
        <v>346</v>
      </c>
      <c r="C65" s="15" t="s">
        <v>109</v>
      </c>
      <c r="D65" s="15" t="s">
        <v>439</v>
      </c>
      <c r="E65" s="15" t="s">
        <v>98</v>
      </c>
      <c r="F65" s="15">
        <v>2</v>
      </c>
      <c r="G65" s="17">
        <v>460</v>
      </c>
      <c r="H65" s="14">
        <f t="shared" si="2"/>
        <v>920</v>
      </c>
      <c r="I65" s="15"/>
    </row>
    <row r="66" customHeight="1" spans="1:9">
      <c r="A66" s="15">
        <v>33</v>
      </c>
      <c r="B66" s="15" t="s">
        <v>443</v>
      </c>
      <c r="C66" s="15" t="s">
        <v>444</v>
      </c>
      <c r="D66" s="15" t="s">
        <v>83</v>
      </c>
      <c r="E66" s="15" t="s">
        <v>98</v>
      </c>
      <c r="F66" s="15">
        <v>4</v>
      </c>
      <c r="G66" s="17">
        <v>219.29</v>
      </c>
      <c r="H66" s="14">
        <f t="shared" si="2"/>
        <v>877.16</v>
      </c>
      <c r="I66" s="15"/>
    </row>
    <row r="67" customHeight="1" spans="1:9">
      <c r="A67" s="15">
        <v>34</v>
      </c>
      <c r="B67" s="15" t="s">
        <v>443</v>
      </c>
      <c r="C67" s="15" t="s">
        <v>451</v>
      </c>
      <c r="D67" s="15" t="s">
        <v>83</v>
      </c>
      <c r="E67" s="15" t="s">
        <v>98</v>
      </c>
      <c r="F67" s="15">
        <v>2</v>
      </c>
      <c r="G67" s="17">
        <v>91.72</v>
      </c>
      <c r="H67" s="14">
        <f t="shared" si="2"/>
        <v>183.44</v>
      </c>
      <c r="I67" s="15"/>
    </row>
    <row r="68" customHeight="1" spans="1:9">
      <c r="A68" s="15">
        <v>35</v>
      </c>
      <c r="B68" s="15" t="s">
        <v>468</v>
      </c>
      <c r="C68" s="15" t="s">
        <v>451</v>
      </c>
      <c r="D68" s="15" t="s">
        <v>83</v>
      </c>
      <c r="E68" s="15" t="s">
        <v>98</v>
      </c>
      <c r="F68" s="15">
        <v>5</v>
      </c>
      <c r="G68" s="17">
        <v>82.94</v>
      </c>
      <c r="H68" s="14">
        <f t="shared" si="2"/>
        <v>414.7</v>
      </c>
      <c r="I68" s="15"/>
    </row>
    <row r="69" customHeight="1" spans="1:9">
      <c r="A69" s="15">
        <v>36</v>
      </c>
      <c r="B69" s="15" t="s">
        <v>406</v>
      </c>
      <c r="C69" s="15" t="s">
        <v>444</v>
      </c>
      <c r="D69" s="15" t="s">
        <v>83</v>
      </c>
      <c r="E69" s="15" t="s">
        <v>98</v>
      </c>
      <c r="F69" s="15">
        <v>24</v>
      </c>
      <c r="G69" s="17">
        <v>170</v>
      </c>
      <c r="H69" s="14">
        <f t="shared" si="2"/>
        <v>4080</v>
      </c>
      <c r="I69" s="15" t="s">
        <v>469</v>
      </c>
    </row>
    <row r="70" customHeight="1" spans="1:9">
      <c r="A70" s="15">
        <v>37</v>
      </c>
      <c r="B70" s="15" t="s">
        <v>406</v>
      </c>
      <c r="C70" s="15" t="s">
        <v>451</v>
      </c>
      <c r="D70" s="15" t="s">
        <v>83</v>
      </c>
      <c r="E70" s="15" t="s">
        <v>98</v>
      </c>
      <c r="F70" s="15">
        <v>8</v>
      </c>
      <c r="G70" s="17">
        <v>90</v>
      </c>
      <c r="H70" s="14">
        <f t="shared" si="2"/>
        <v>720</v>
      </c>
      <c r="I70" s="15" t="s">
        <v>469</v>
      </c>
    </row>
    <row r="71" customHeight="1" spans="1:9">
      <c r="A71" s="15">
        <v>38</v>
      </c>
      <c r="B71" s="15" t="s">
        <v>470</v>
      </c>
      <c r="C71" s="15" t="s">
        <v>471</v>
      </c>
      <c r="D71" s="15" t="s">
        <v>447</v>
      </c>
      <c r="E71" s="15" t="s">
        <v>137</v>
      </c>
      <c r="F71" s="15">
        <v>27</v>
      </c>
      <c r="G71" s="20">
        <v>8000</v>
      </c>
      <c r="H71" s="14">
        <f t="shared" si="2"/>
        <v>216000</v>
      </c>
      <c r="I71" s="15"/>
    </row>
    <row r="72" customHeight="1" spans="1:9">
      <c r="A72" s="15">
        <v>39</v>
      </c>
      <c r="B72" s="15" t="s">
        <v>470</v>
      </c>
      <c r="C72" s="15" t="s">
        <v>472</v>
      </c>
      <c r="D72" s="15" t="s">
        <v>447</v>
      </c>
      <c r="E72" s="15" t="s">
        <v>137</v>
      </c>
      <c r="F72" s="15">
        <v>1</v>
      </c>
      <c r="G72" s="20">
        <v>9500</v>
      </c>
      <c r="H72" s="14">
        <f t="shared" si="2"/>
        <v>9500</v>
      </c>
      <c r="I72" s="10"/>
    </row>
    <row r="73" customHeight="1" spans="1:9">
      <c r="A73" s="15">
        <v>40</v>
      </c>
      <c r="B73" s="15" t="s">
        <v>470</v>
      </c>
      <c r="C73" s="15" t="s">
        <v>473</v>
      </c>
      <c r="D73" s="15" t="s">
        <v>447</v>
      </c>
      <c r="E73" s="15" t="s">
        <v>137</v>
      </c>
      <c r="F73" s="15">
        <v>1</v>
      </c>
      <c r="G73" s="20">
        <v>6500</v>
      </c>
      <c r="H73" s="14">
        <f t="shared" si="2"/>
        <v>6500</v>
      </c>
      <c r="I73" s="15"/>
    </row>
    <row r="74" customHeight="1" spans="1:9">
      <c r="A74" s="15">
        <v>41</v>
      </c>
      <c r="B74" s="18" t="s">
        <v>424</v>
      </c>
      <c r="C74" s="15" t="s">
        <v>425</v>
      </c>
      <c r="D74" s="15" t="s">
        <v>426</v>
      </c>
      <c r="E74" s="15" t="s">
        <v>137</v>
      </c>
      <c r="F74" s="15">
        <v>7</v>
      </c>
      <c r="G74" s="20">
        <v>6000</v>
      </c>
      <c r="H74" s="14">
        <f t="shared" si="2"/>
        <v>42000</v>
      </c>
      <c r="I74" s="15"/>
    </row>
    <row r="75" customHeight="1" spans="1:9">
      <c r="A75" s="15">
        <v>42</v>
      </c>
      <c r="B75" s="18" t="s">
        <v>424</v>
      </c>
      <c r="C75" s="15" t="s">
        <v>474</v>
      </c>
      <c r="D75" s="15" t="s">
        <v>426</v>
      </c>
      <c r="E75" s="15" t="s">
        <v>137</v>
      </c>
      <c r="F75" s="15">
        <v>3</v>
      </c>
      <c r="G75" s="20">
        <v>8200</v>
      </c>
      <c r="H75" s="14">
        <f t="shared" si="2"/>
        <v>24600</v>
      </c>
      <c r="I75" s="15"/>
    </row>
    <row r="76" customHeight="1" spans="1:9">
      <c r="A76" s="15">
        <v>43</v>
      </c>
      <c r="B76" s="18" t="s">
        <v>475</v>
      </c>
      <c r="C76" s="18" t="s">
        <v>476</v>
      </c>
      <c r="D76" s="18" t="s">
        <v>477</v>
      </c>
      <c r="E76" s="18" t="s">
        <v>98</v>
      </c>
      <c r="F76" s="15">
        <v>132</v>
      </c>
      <c r="G76" s="17">
        <v>800</v>
      </c>
      <c r="H76" s="14">
        <f t="shared" si="2"/>
        <v>105600</v>
      </c>
      <c r="I76" s="18" t="s">
        <v>478</v>
      </c>
    </row>
    <row r="77" customHeight="1" spans="1:9">
      <c r="A77" s="15">
        <v>44</v>
      </c>
      <c r="B77" s="15" t="s">
        <v>479</v>
      </c>
      <c r="C77" s="15"/>
      <c r="D77" s="15"/>
      <c r="E77" s="15" t="s">
        <v>98</v>
      </c>
      <c r="F77" s="15">
        <v>449</v>
      </c>
      <c r="G77" s="17">
        <v>40</v>
      </c>
      <c r="H77" s="14">
        <f t="shared" si="2"/>
        <v>17960</v>
      </c>
      <c r="I77" s="15"/>
    </row>
    <row r="78" customHeight="1" spans="1:9">
      <c r="A78" s="15">
        <v>45</v>
      </c>
      <c r="B78" s="15" t="s">
        <v>480</v>
      </c>
      <c r="C78" s="15"/>
      <c r="D78" s="15"/>
      <c r="E78" s="15" t="s">
        <v>98</v>
      </c>
      <c r="F78" s="15">
        <v>60</v>
      </c>
      <c r="G78" s="17">
        <v>120</v>
      </c>
      <c r="H78" s="14">
        <f t="shared" si="2"/>
        <v>7200</v>
      </c>
      <c r="I78" s="15"/>
    </row>
    <row r="79" customHeight="1" spans="1:9">
      <c r="A79" s="15"/>
      <c r="B79" s="10" t="s">
        <v>130</v>
      </c>
      <c r="C79" s="15"/>
      <c r="D79" s="15"/>
      <c r="E79" s="15"/>
      <c r="F79" s="15"/>
      <c r="G79" s="17"/>
      <c r="H79" s="14">
        <f>SUM(H34:H78)</f>
        <v>1102227.23</v>
      </c>
      <c r="I79" s="15"/>
    </row>
    <row r="80" customHeight="1" spans="1:9">
      <c r="A80" s="10" t="s">
        <v>481</v>
      </c>
      <c r="B80" s="10" t="s">
        <v>482</v>
      </c>
      <c r="C80" s="10"/>
      <c r="D80" s="10"/>
      <c r="E80" s="10"/>
      <c r="F80" s="10"/>
      <c r="G80" s="17"/>
      <c r="H80" s="12"/>
      <c r="I80" s="10"/>
    </row>
    <row r="81" customHeight="1" spans="1:9">
      <c r="A81" s="15">
        <v>1</v>
      </c>
      <c r="B81" s="15" t="s">
        <v>483</v>
      </c>
      <c r="C81" s="15" t="s">
        <v>484</v>
      </c>
      <c r="D81" s="15" t="s">
        <v>485</v>
      </c>
      <c r="E81" s="15" t="s">
        <v>105</v>
      </c>
      <c r="F81" s="15">
        <v>201</v>
      </c>
      <c r="G81" s="17">
        <v>159.11</v>
      </c>
      <c r="H81" s="14">
        <f t="shared" ref="H81:H95" si="3">F81*G81</f>
        <v>31981.11</v>
      </c>
      <c r="I81" s="15"/>
    </row>
    <row r="82" customHeight="1" spans="1:9">
      <c r="A82" s="15">
        <v>2</v>
      </c>
      <c r="B82" s="15" t="s">
        <v>483</v>
      </c>
      <c r="C82" s="15" t="s">
        <v>486</v>
      </c>
      <c r="D82" s="15" t="s">
        <v>485</v>
      </c>
      <c r="E82" s="15" t="s">
        <v>105</v>
      </c>
      <c r="F82" s="15">
        <v>475</v>
      </c>
      <c r="G82" s="17">
        <v>60.9</v>
      </c>
      <c r="H82" s="14">
        <f t="shared" si="3"/>
        <v>28927.5</v>
      </c>
      <c r="I82" s="15"/>
    </row>
    <row r="83" customHeight="1" spans="1:9">
      <c r="A83" s="15">
        <v>3</v>
      </c>
      <c r="B83" s="15" t="s">
        <v>454</v>
      </c>
      <c r="C83" s="15" t="s">
        <v>487</v>
      </c>
      <c r="D83" s="15" t="s">
        <v>83</v>
      </c>
      <c r="E83" s="15" t="s">
        <v>98</v>
      </c>
      <c r="F83" s="15">
        <v>2</v>
      </c>
      <c r="G83" s="17">
        <v>420</v>
      </c>
      <c r="H83" s="14">
        <f t="shared" si="3"/>
        <v>840</v>
      </c>
      <c r="I83" s="15" t="s">
        <v>488</v>
      </c>
    </row>
    <row r="84" customHeight="1" spans="1:9">
      <c r="A84" s="15">
        <v>4</v>
      </c>
      <c r="B84" s="15" t="s">
        <v>454</v>
      </c>
      <c r="C84" s="15" t="s">
        <v>489</v>
      </c>
      <c r="D84" s="15" t="s">
        <v>83</v>
      </c>
      <c r="E84" s="15" t="s">
        <v>98</v>
      </c>
      <c r="F84" s="15">
        <v>2</v>
      </c>
      <c r="G84" s="17">
        <v>420</v>
      </c>
      <c r="H84" s="14">
        <f t="shared" si="3"/>
        <v>840</v>
      </c>
      <c r="I84" s="15" t="s">
        <v>488</v>
      </c>
    </row>
    <row r="85" customHeight="1" spans="1:9">
      <c r="A85" s="15">
        <v>5</v>
      </c>
      <c r="B85" s="15" t="s">
        <v>454</v>
      </c>
      <c r="C85" s="15" t="s">
        <v>490</v>
      </c>
      <c r="D85" s="15" t="s">
        <v>83</v>
      </c>
      <c r="E85" s="15" t="s">
        <v>98</v>
      </c>
      <c r="F85" s="15">
        <v>2</v>
      </c>
      <c r="G85" s="17">
        <v>98.97</v>
      </c>
      <c r="H85" s="14">
        <f t="shared" si="3"/>
        <v>197.94</v>
      </c>
      <c r="I85" s="15" t="s">
        <v>488</v>
      </c>
    </row>
    <row r="86" customHeight="1" spans="1:9">
      <c r="A86" s="15">
        <v>6</v>
      </c>
      <c r="B86" s="15" t="s">
        <v>453</v>
      </c>
      <c r="C86" s="15" t="s">
        <v>491</v>
      </c>
      <c r="D86" s="15" t="s">
        <v>410</v>
      </c>
      <c r="E86" s="15" t="s">
        <v>98</v>
      </c>
      <c r="F86" s="15">
        <v>1</v>
      </c>
      <c r="G86" s="17">
        <v>120</v>
      </c>
      <c r="H86" s="14">
        <f t="shared" si="3"/>
        <v>120</v>
      </c>
      <c r="I86" s="15"/>
    </row>
    <row r="87" customHeight="1" spans="1:9">
      <c r="A87" s="15">
        <v>7</v>
      </c>
      <c r="B87" s="15" t="s">
        <v>461</v>
      </c>
      <c r="C87" s="15" t="s">
        <v>489</v>
      </c>
      <c r="D87" s="15" t="s">
        <v>83</v>
      </c>
      <c r="E87" s="15" t="s">
        <v>98</v>
      </c>
      <c r="F87" s="15">
        <v>2</v>
      </c>
      <c r="G87" s="17">
        <v>165.36</v>
      </c>
      <c r="H87" s="14">
        <f t="shared" si="3"/>
        <v>330.72</v>
      </c>
      <c r="I87" s="15" t="s">
        <v>488</v>
      </c>
    </row>
    <row r="88" customHeight="1" spans="1:9">
      <c r="A88" s="15">
        <v>8</v>
      </c>
      <c r="B88" s="15" t="s">
        <v>443</v>
      </c>
      <c r="C88" s="15" t="s">
        <v>444</v>
      </c>
      <c r="D88" s="15" t="s">
        <v>83</v>
      </c>
      <c r="E88" s="15" t="s">
        <v>98</v>
      </c>
      <c r="F88" s="15">
        <v>1</v>
      </c>
      <c r="G88" s="17">
        <v>165</v>
      </c>
      <c r="H88" s="14">
        <f t="shared" si="3"/>
        <v>165</v>
      </c>
      <c r="I88" s="15" t="s">
        <v>488</v>
      </c>
    </row>
    <row r="89" customHeight="1" spans="1:9">
      <c r="A89" s="15">
        <v>9</v>
      </c>
      <c r="B89" s="15" t="s">
        <v>443</v>
      </c>
      <c r="C89" s="15" t="s">
        <v>451</v>
      </c>
      <c r="D89" s="15" t="s">
        <v>83</v>
      </c>
      <c r="E89" s="15" t="s">
        <v>98</v>
      </c>
      <c r="F89" s="15">
        <v>3</v>
      </c>
      <c r="G89" s="17">
        <v>91.72</v>
      </c>
      <c r="H89" s="14">
        <f t="shared" si="3"/>
        <v>275.16</v>
      </c>
      <c r="I89" s="15" t="s">
        <v>488</v>
      </c>
    </row>
    <row r="90" customHeight="1" spans="1:9">
      <c r="A90" s="15">
        <v>10</v>
      </c>
      <c r="B90" s="15" t="s">
        <v>492</v>
      </c>
      <c r="C90" s="15" t="s">
        <v>451</v>
      </c>
      <c r="D90" s="15" t="s">
        <v>83</v>
      </c>
      <c r="E90" s="15" t="s">
        <v>98</v>
      </c>
      <c r="F90" s="15">
        <v>2</v>
      </c>
      <c r="G90" s="17">
        <v>45</v>
      </c>
      <c r="H90" s="14">
        <f t="shared" si="3"/>
        <v>90</v>
      </c>
      <c r="I90" s="15" t="s">
        <v>488</v>
      </c>
    </row>
    <row r="91" customHeight="1" spans="1:9">
      <c r="A91" s="15">
        <v>11</v>
      </c>
      <c r="B91" s="15" t="s">
        <v>440</v>
      </c>
      <c r="C91" s="15" t="s">
        <v>90</v>
      </c>
      <c r="D91" s="15" t="s">
        <v>435</v>
      </c>
      <c r="E91" s="15" t="s">
        <v>98</v>
      </c>
      <c r="F91" s="15">
        <v>2</v>
      </c>
      <c r="G91" s="17">
        <v>1446.92</v>
      </c>
      <c r="H91" s="14">
        <f t="shared" si="3"/>
        <v>2893.84</v>
      </c>
      <c r="I91" s="15"/>
    </row>
    <row r="92" customHeight="1" spans="1:9">
      <c r="A92" s="15">
        <v>12</v>
      </c>
      <c r="B92" s="15" t="s">
        <v>440</v>
      </c>
      <c r="C92" s="15" t="s">
        <v>96</v>
      </c>
      <c r="D92" s="15" t="s">
        <v>435</v>
      </c>
      <c r="E92" s="15" t="s">
        <v>98</v>
      </c>
      <c r="F92" s="15">
        <v>4</v>
      </c>
      <c r="G92" s="17">
        <v>822.94</v>
      </c>
      <c r="H92" s="14">
        <f t="shared" si="3"/>
        <v>3291.76</v>
      </c>
      <c r="I92" s="15"/>
    </row>
    <row r="93" customHeight="1" spans="1:9">
      <c r="A93" s="15">
        <v>13</v>
      </c>
      <c r="B93" s="15" t="s">
        <v>493</v>
      </c>
      <c r="C93" s="15" t="s">
        <v>494</v>
      </c>
      <c r="D93" s="15" t="s">
        <v>435</v>
      </c>
      <c r="E93" s="15" t="s">
        <v>146</v>
      </c>
      <c r="F93" s="15">
        <v>4</v>
      </c>
      <c r="G93" s="17">
        <v>1546.03</v>
      </c>
      <c r="H93" s="14">
        <f t="shared" si="3"/>
        <v>6184.12</v>
      </c>
      <c r="I93" s="15"/>
    </row>
    <row r="94" customHeight="1" spans="1:9">
      <c r="A94" s="15">
        <v>14</v>
      </c>
      <c r="B94" s="15" t="s">
        <v>495</v>
      </c>
      <c r="C94" s="15" t="s">
        <v>496</v>
      </c>
      <c r="D94" s="15" t="s">
        <v>426</v>
      </c>
      <c r="E94" s="15" t="s">
        <v>137</v>
      </c>
      <c r="F94" s="15">
        <v>4</v>
      </c>
      <c r="G94" s="20">
        <v>5000</v>
      </c>
      <c r="H94" s="14">
        <f t="shared" si="3"/>
        <v>20000</v>
      </c>
      <c r="I94" s="15"/>
    </row>
    <row r="95" customHeight="1" spans="1:9">
      <c r="A95" s="15">
        <v>15</v>
      </c>
      <c r="B95" s="18" t="s">
        <v>424</v>
      </c>
      <c r="C95" s="15" t="s">
        <v>425</v>
      </c>
      <c r="D95" s="15" t="s">
        <v>426</v>
      </c>
      <c r="E95" s="15" t="s">
        <v>137</v>
      </c>
      <c r="F95" s="15">
        <v>1</v>
      </c>
      <c r="G95" s="20">
        <v>6000</v>
      </c>
      <c r="H95" s="14">
        <f t="shared" si="3"/>
        <v>6000</v>
      </c>
      <c r="I95" s="15"/>
    </row>
    <row r="96" customHeight="1" spans="1:9">
      <c r="A96" s="15"/>
      <c r="B96" s="10" t="s">
        <v>130</v>
      </c>
      <c r="C96" s="15"/>
      <c r="D96" s="15"/>
      <c r="E96" s="15"/>
      <c r="F96" s="15"/>
      <c r="G96" s="17"/>
      <c r="H96" s="14">
        <f>SUM(H81:H95)</f>
        <v>102137.15</v>
      </c>
      <c r="I96" s="15"/>
    </row>
    <row r="97" customHeight="1" spans="1:9">
      <c r="A97" s="13" t="s">
        <v>497</v>
      </c>
      <c r="B97" s="13" t="s">
        <v>498</v>
      </c>
      <c r="C97" s="13"/>
      <c r="D97" s="13"/>
      <c r="E97" s="13"/>
      <c r="F97" s="13"/>
      <c r="G97" s="28"/>
      <c r="H97" s="29"/>
      <c r="I97" s="13"/>
    </row>
    <row r="98" customHeight="1" spans="1:9">
      <c r="A98" s="16">
        <v>1</v>
      </c>
      <c r="B98" s="16" t="s">
        <v>499</v>
      </c>
      <c r="C98" s="16"/>
      <c r="D98" s="16"/>
      <c r="E98" s="16" t="s">
        <v>134</v>
      </c>
      <c r="F98" s="16">
        <v>400</v>
      </c>
      <c r="G98" s="30">
        <v>150.4</v>
      </c>
      <c r="H98" s="14">
        <f>F98*G98</f>
        <v>60160</v>
      </c>
      <c r="I98" s="16" t="s">
        <v>500</v>
      </c>
    </row>
    <row r="99" customHeight="1" spans="1:9">
      <c r="A99" s="16">
        <v>2</v>
      </c>
      <c r="B99" s="16" t="s">
        <v>501</v>
      </c>
      <c r="C99" s="16"/>
      <c r="D99" s="16"/>
      <c r="E99" s="16" t="s">
        <v>134</v>
      </c>
      <c r="F99" s="16">
        <v>800</v>
      </c>
      <c r="G99" s="30">
        <v>251.28</v>
      </c>
      <c r="H99" s="14">
        <f>F99*G99</f>
        <v>201024</v>
      </c>
      <c r="I99" s="16" t="s">
        <v>500</v>
      </c>
    </row>
    <row r="100" customHeight="1" spans="1:9">
      <c r="A100" s="16"/>
      <c r="B100" s="13" t="s">
        <v>130</v>
      </c>
      <c r="C100" s="13"/>
      <c r="D100" s="13"/>
      <c r="E100" s="13"/>
      <c r="F100" s="13"/>
      <c r="G100" s="28"/>
      <c r="H100" s="31">
        <f>SUM(H98:H99)</f>
        <v>261184</v>
      </c>
      <c r="I100" s="13"/>
    </row>
    <row r="101" customHeight="1" spans="1:9">
      <c r="A101" s="16"/>
      <c r="B101" s="32" t="s">
        <v>151</v>
      </c>
      <c r="C101" s="13"/>
      <c r="D101" s="13"/>
      <c r="E101" s="13"/>
      <c r="F101" s="13"/>
      <c r="G101" s="28"/>
      <c r="H101" s="31">
        <f>SUM(H18,H32,H79,H96,H100)</f>
        <v>1686728.19</v>
      </c>
      <c r="I101" s="16"/>
    </row>
    <row r="102" customHeight="1" spans="1:9">
      <c r="A102" s="8" t="s">
        <v>502</v>
      </c>
      <c r="B102" s="9"/>
      <c r="C102" s="9"/>
      <c r="D102" s="9"/>
      <c r="E102" s="9"/>
      <c r="F102" s="9"/>
      <c r="G102" s="9"/>
      <c r="H102" s="9"/>
      <c r="I102" s="9"/>
    </row>
    <row r="103" customHeight="1" spans="1:9">
      <c r="A103" s="10" t="s">
        <v>64</v>
      </c>
      <c r="B103" s="10" t="s">
        <v>308</v>
      </c>
      <c r="C103" s="10" t="s">
        <v>388</v>
      </c>
      <c r="D103" s="10" t="s">
        <v>67</v>
      </c>
      <c r="E103" s="10" t="s">
        <v>14</v>
      </c>
      <c r="F103" s="10" t="s">
        <v>15</v>
      </c>
      <c r="G103" s="10" t="s">
        <v>69</v>
      </c>
      <c r="H103" s="10" t="s">
        <v>389</v>
      </c>
      <c r="I103" s="10" t="s">
        <v>310</v>
      </c>
    </row>
    <row r="104" customHeight="1" spans="1:9">
      <c r="A104" s="10"/>
      <c r="B104" s="10" t="s">
        <v>391</v>
      </c>
      <c r="C104" s="10"/>
      <c r="D104" s="10"/>
      <c r="E104" s="10"/>
      <c r="F104" s="10"/>
      <c r="G104" s="12"/>
      <c r="H104" s="12"/>
      <c r="I104" s="10"/>
    </row>
    <row r="105" customHeight="1" spans="1:9">
      <c r="A105" s="10" t="s">
        <v>393</v>
      </c>
      <c r="B105" s="10" t="s">
        <v>503</v>
      </c>
      <c r="C105" s="10"/>
      <c r="D105" s="10"/>
      <c r="E105" s="10"/>
      <c r="F105" s="10"/>
      <c r="G105" s="12"/>
      <c r="H105" s="14"/>
      <c r="I105" s="15"/>
    </row>
    <row r="106" customHeight="1" spans="1:9">
      <c r="A106" s="15">
        <v>1</v>
      </c>
      <c r="B106" s="15" t="s">
        <v>504</v>
      </c>
      <c r="C106" s="15" t="s">
        <v>444</v>
      </c>
      <c r="D106" s="15" t="s">
        <v>83</v>
      </c>
      <c r="E106" s="15" t="s">
        <v>105</v>
      </c>
      <c r="F106" s="15">
        <v>76</v>
      </c>
      <c r="G106" s="33">
        <v>159.11</v>
      </c>
      <c r="H106" s="14">
        <f t="shared" ref="H106:H115" si="4">G106*F106</f>
        <v>12092.36</v>
      </c>
      <c r="I106" s="15"/>
    </row>
    <row r="107" customHeight="1" spans="1:9">
      <c r="A107" s="15">
        <v>2</v>
      </c>
      <c r="B107" s="15" t="s">
        <v>453</v>
      </c>
      <c r="C107" s="15" t="s">
        <v>433</v>
      </c>
      <c r="D107" s="15" t="s">
        <v>410</v>
      </c>
      <c r="E107" s="15" t="s">
        <v>98</v>
      </c>
      <c r="F107" s="15">
        <v>2</v>
      </c>
      <c r="G107" s="14">
        <v>450</v>
      </c>
      <c r="H107" s="14">
        <f t="shared" si="4"/>
        <v>900</v>
      </c>
      <c r="I107" s="15"/>
    </row>
    <row r="108" customHeight="1" spans="1:9">
      <c r="A108" s="15">
        <v>3</v>
      </c>
      <c r="B108" s="15" t="s">
        <v>434</v>
      </c>
      <c r="C108" s="15" t="s">
        <v>90</v>
      </c>
      <c r="D108" s="15" t="s">
        <v>435</v>
      </c>
      <c r="E108" s="15" t="s">
        <v>98</v>
      </c>
      <c r="F108" s="15">
        <v>2</v>
      </c>
      <c r="G108" s="33">
        <v>2880</v>
      </c>
      <c r="H108" s="14">
        <f t="shared" si="4"/>
        <v>5760</v>
      </c>
      <c r="I108" s="15" t="s">
        <v>505</v>
      </c>
    </row>
    <row r="109" customHeight="1" spans="1:9">
      <c r="A109" s="15">
        <v>4</v>
      </c>
      <c r="B109" s="15" t="s">
        <v>335</v>
      </c>
      <c r="C109" s="15" t="s">
        <v>90</v>
      </c>
      <c r="D109" s="15" t="s">
        <v>435</v>
      </c>
      <c r="E109" s="15" t="s">
        <v>98</v>
      </c>
      <c r="F109" s="15">
        <v>2</v>
      </c>
      <c r="G109" s="33">
        <v>1446.92</v>
      </c>
      <c r="H109" s="14">
        <f t="shared" si="4"/>
        <v>2893.84</v>
      </c>
      <c r="I109" s="15" t="s">
        <v>505</v>
      </c>
    </row>
    <row r="110" customHeight="1" spans="1:9">
      <c r="A110" s="15">
        <v>5</v>
      </c>
      <c r="B110" s="15" t="s">
        <v>436</v>
      </c>
      <c r="C110" s="15" t="s">
        <v>90</v>
      </c>
      <c r="D110" s="15" t="s">
        <v>435</v>
      </c>
      <c r="E110" s="15" t="s">
        <v>98</v>
      </c>
      <c r="F110" s="15">
        <v>2</v>
      </c>
      <c r="G110" s="33">
        <v>15600</v>
      </c>
      <c r="H110" s="14">
        <f t="shared" si="4"/>
        <v>31200</v>
      </c>
      <c r="I110" s="15" t="s">
        <v>437</v>
      </c>
    </row>
    <row r="111" customHeight="1" spans="1:9">
      <c r="A111" s="15">
        <v>6</v>
      </c>
      <c r="B111" s="15" t="s">
        <v>438</v>
      </c>
      <c r="C111" s="15" t="s">
        <v>90</v>
      </c>
      <c r="D111" s="15" t="s">
        <v>435</v>
      </c>
      <c r="E111" s="15" t="s">
        <v>98</v>
      </c>
      <c r="F111" s="15">
        <v>2</v>
      </c>
      <c r="G111" s="33">
        <v>19000</v>
      </c>
      <c r="H111" s="14">
        <f t="shared" si="4"/>
        <v>38000</v>
      </c>
      <c r="I111" s="15"/>
    </row>
    <row r="112" customHeight="1" spans="1:9">
      <c r="A112" s="15">
        <v>7</v>
      </c>
      <c r="B112" s="15" t="s">
        <v>346</v>
      </c>
      <c r="C112" s="15" t="s">
        <v>90</v>
      </c>
      <c r="D112" s="15" t="s">
        <v>439</v>
      </c>
      <c r="E112" s="15" t="s">
        <v>98</v>
      </c>
      <c r="F112" s="15">
        <v>2</v>
      </c>
      <c r="G112" s="33">
        <v>2661.6</v>
      </c>
      <c r="H112" s="14">
        <f t="shared" si="4"/>
        <v>5323.2</v>
      </c>
      <c r="I112" s="15"/>
    </row>
    <row r="113" customHeight="1" spans="1:9">
      <c r="A113" s="15">
        <v>8</v>
      </c>
      <c r="B113" s="15" t="s">
        <v>404</v>
      </c>
      <c r="C113" s="15" t="s">
        <v>90</v>
      </c>
      <c r="D113" s="15" t="s">
        <v>401</v>
      </c>
      <c r="E113" s="15" t="s">
        <v>98</v>
      </c>
      <c r="F113" s="15">
        <v>2</v>
      </c>
      <c r="G113" s="33">
        <v>775.82</v>
      </c>
      <c r="H113" s="14">
        <f t="shared" si="4"/>
        <v>1551.64</v>
      </c>
      <c r="I113" s="15"/>
    </row>
    <row r="114" customHeight="1" spans="1:9">
      <c r="A114" s="15">
        <v>9</v>
      </c>
      <c r="B114" s="15" t="s">
        <v>443</v>
      </c>
      <c r="C114" s="15" t="s">
        <v>90</v>
      </c>
      <c r="D114" s="15" t="s">
        <v>410</v>
      </c>
      <c r="E114" s="15" t="s">
        <v>98</v>
      </c>
      <c r="F114" s="15">
        <v>2</v>
      </c>
      <c r="G114" s="33">
        <v>219.29</v>
      </c>
      <c r="H114" s="14">
        <f t="shared" si="4"/>
        <v>438.58</v>
      </c>
      <c r="I114" s="15"/>
    </row>
    <row r="115" customHeight="1" spans="1:9">
      <c r="A115" s="15">
        <v>10</v>
      </c>
      <c r="B115" s="15" t="s">
        <v>406</v>
      </c>
      <c r="C115" s="15" t="s">
        <v>90</v>
      </c>
      <c r="D115" s="15" t="s">
        <v>83</v>
      </c>
      <c r="E115" s="15" t="s">
        <v>98</v>
      </c>
      <c r="F115" s="15">
        <v>4</v>
      </c>
      <c r="G115" s="33">
        <v>170</v>
      </c>
      <c r="H115" s="14">
        <f t="shared" si="4"/>
        <v>680</v>
      </c>
      <c r="I115" s="15" t="s">
        <v>506</v>
      </c>
    </row>
    <row r="116" customHeight="1" spans="1:9">
      <c r="A116" s="15">
        <v>11</v>
      </c>
      <c r="B116" s="18" t="s">
        <v>424</v>
      </c>
      <c r="C116" s="15" t="s">
        <v>496</v>
      </c>
      <c r="D116" s="15" t="s">
        <v>426</v>
      </c>
      <c r="E116" s="15" t="s">
        <v>137</v>
      </c>
      <c r="F116" s="15">
        <v>1</v>
      </c>
      <c r="G116" s="34">
        <v>5000</v>
      </c>
      <c r="H116" s="14">
        <f t="shared" ref="H116:H147" si="5">F116*G116</f>
        <v>5000</v>
      </c>
      <c r="I116" s="15"/>
    </row>
    <row r="117" customHeight="1" spans="1:9">
      <c r="A117" s="15">
        <v>12</v>
      </c>
      <c r="B117" s="18" t="s">
        <v>424</v>
      </c>
      <c r="C117" s="15" t="s">
        <v>474</v>
      </c>
      <c r="D117" s="15" t="s">
        <v>426</v>
      </c>
      <c r="E117" s="15" t="s">
        <v>137</v>
      </c>
      <c r="F117" s="15">
        <v>1</v>
      </c>
      <c r="G117" s="34">
        <v>8200</v>
      </c>
      <c r="H117" s="14">
        <f t="shared" si="5"/>
        <v>8200</v>
      </c>
      <c r="I117" s="15"/>
    </row>
    <row r="118" customHeight="1" spans="1:9">
      <c r="A118" s="15">
        <v>13</v>
      </c>
      <c r="B118" s="15" t="s">
        <v>445</v>
      </c>
      <c r="C118" s="15" t="s">
        <v>446</v>
      </c>
      <c r="D118" s="15" t="s">
        <v>447</v>
      </c>
      <c r="E118" s="15" t="s">
        <v>137</v>
      </c>
      <c r="F118" s="15">
        <v>2</v>
      </c>
      <c r="G118" s="34">
        <v>12000</v>
      </c>
      <c r="H118" s="14">
        <f>G118*F118</f>
        <v>24000</v>
      </c>
      <c r="I118" s="15"/>
    </row>
    <row r="119" customHeight="1" spans="1:9">
      <c r="A119" s="15"/>
      <c r="B119" s="10" t="s">
        <v>130</v>
      </c>
      <c r="C119" s="10"/>
      <c r="D119" s="10"/>
      <c r="E119" s="10"/>
      <c r="F119" s="10"/>
      <c r="G119" s="35"/>
      <c r="H119" s="12">
        <f>SUM(H106:H118)</f>
        <v>136039.62</v>
      </c>
      <c r="I119" s="10"/>
    </row>
    <row r="120" customHeight="1" spans="1:9">
      <c r="A120" s="10" t="s">
        <v>431</v>
      </c>
      <c r="B120" s="10" t="s">
        <v>507</v>
      </c>
      <c r="C120" s="10"/>
      <c r="D120" s="10"/>
      <c r="E120" s="10"/>
      <c r="F120" s="10"/>
      <c r="G120" s="35"/>
      <c r="H120" s="12"/>
      <c r="I120" s="10"/>
    </row>
    <row r="121" customHeight="1" spans="1:9">
      <c r="A121" s="15">
        <v>1</v>
      </c>
      <c r="B121" s="15" t="s">
        <v>450</v>
      </c>
      <c r="C121" s="15" t="s">
        <v>444</v>
      </c>
      <c r="D121" s="15" t="s">
        <v>83</v>
      </c>
      <c r="E121" s="15" t="s">
        <v>105</v>
      </c>
      <c r="F121" s="15">
        <v>280</v>
      </c>
      <c r="G121" s="33">
        <v>159.11</v>
      </c>
      <c r="H121" s="14">
        <f t="shared" si="5"/>
        <v>44550.8</v>
      </c>
      <c r="I121" s="15"/>
    </row>
    <row r="122" customHeight="1" spans="1:9">
      <c r="A122" s="15">
        <f t="shared" ref="A122:A147" si="6">A121+1</f>
        <v>2</v>
      </c>
      <c r="B122" s="15" t="s">
        <v>450</v>
      </c>
      <c r="C122" s="15" t="s">
        <v>451</v>
      </c>
      <c r="D122" s="15" t="s">
        <v>83</v>
      </c>
      <c r="E122" s="15" t="s">
        <v>105</v>
      </c>
      <c r="F122" s="15">
        <v>1245</v>
      </c>
      <c r="G122" s="33">
        <v>60.9</v>
      </c>
      <c r="H122" s="14">
        <f t="shared" si="5"/>
        <v>75820.5</v>
      </c>
      <c r="I122" s="15"/>
    </row>
    <row r="123" customHeight="1" spans="1:9">
      <c r="A123" s="15">
        <f t="shared" si="6"/>
        <v>3</v>
      </c>
      <c r="B123" s="15" t="s">
        <v>450</v>
      </c>
      <c r="C123" s="15" t="s">
        <v>452</v>
      </c>
      <c r="D123" s="15" t="s">
        <v>83</v>
      </c>
      <c r="E123" s="15" t="s">
        <v>105</v>
      </c>
      <c r="F123" s="15">
        <v>1200</v>
      </c>
      <c r="G123" s="33">
        <v>47.31</v>
      </c>
      <c r="H123" s="14">
        <f t="shared" si="5"/>
        <v>56772</v>
      </c>
      <c r="I123" s="15"/>
    </row>
    <row r="124" customHeight="1" spans="1:9">
      <c r="A124" s="15">
        <f t="shared" si="6"/>
        <v>4</v>
      </c>
      <c r="B124" s="15" t="s">
        <v>440</v>
      </c>
      <c r="C124" s="15" t="s">
        <v>96</v>
      </c>
      <c r="D124" s="15" t="s">
        <v>435</v>
      </c>
      <c r="E124" s="15" t="s">
        <v>98</v>
      </c>
      <c r="F124" s="15">
        <v>15</v>
      </c>
      <c r="G124" s="33">
        <v>822.94</v>
      </c>
      <c r="H124" s="14">
        <f t="shared" si="5"/>
        <v>12344.1</v>
      </c>
      <c r="I124" s="15"/>
    </row>
    <row r="125" customHeight="1" spans="1:9">
      <c r="A125" s="15">
        <f t="shared" si="6"/>
        <v>5</v>
      </c>
      <c r="B125" s="15" t="s">
        <v>440</v>
      </c>
      <c r="C125" s="15" t="s">
        <v>109</v>
      </c>
      <c r="D125" s="15" t="s">
        <v>435</v>
      </c>
      <c r="E125" s="15" t="s">
        <v>98</v>
      </c>
      <c r="F125" s="15">
        <v>4</v>
      </c>
      <c r="G125" s="33">
        <v>462.73</v>
      </c>
      <c r="H125" s="14">
        <f t="shared" si="5"/>
        <v>1850.92</v>
      </c>
      <c r="I125" s="15"/>
    </row>
    <row r="126" customHeight="1" spans="1:9">
      <c r="A126" s="15">
        <f t="shared" si="6"/>
        <v>6</v>
      </c>
      <c r="B126" s="15" t="s">
        <v>434</v>
      </c>
      <c r="C126" s="15" t="s">
        <v>109</v>
      </c>
      <c r="D126" s="15" t="s">
        <v>435</v>
      </c>
      <c r="E126" s="15" t="s">
        <v>98</v>
      </c>
      <c r="F126" s="15">
        <v>42</v>
      </c>
      <c r="G126" s="33">
        <v>720</v>
      </c>
      <c r="H126" s="14">
        <f t="shared" si="5"/>
        <v>30240</v>
      </c>
      <c r="I126" s="15"/>
    </row>
    <row r="127" customHeight="1" spans="1:9">
      <c r="A127" s="15">
        <f t="shared" si="6"/>
        <v>7</v>
      </c>
      <c r="B127" s="15" t="s">
        <v>508</v>
      </c>
      <c r="C127" s="15" t="s">
        <v>464</v>
      </c>
      <c r="D127" s="15" t="s">
        <v>435</v>
      </c>
      <c r="E127" s="15" t="s">
        <v>98</v>
      </c>
      <c r="F127" s="15">
        <v>260</v>
      </c>
      <c r="G127" s="33">
        <v>631</v>
      </c>
      <c r="H127" s="14">
        <f t="shared" si="5"/>
        <v>164060</v>
      </c>
      <c r="I127" s="15" t="s">
        <v>509</v>
      </c>
    </row>
    <row r="128" customHeight="1" spans="1:9">
      <c r="A128" s="15">
        <f t="shared" si="6"/>
        <v>8</v>
      </c>
      <c r="B128" s="15" t="s">
        <v>436</v>
      </c>
      <c r="C128" s="15" t="s">
        <v>109</v>
      </c>
      <c r="D128" s="15" t="s">
        <v>435</v>
      </c>
      <c r="E128" s="15" t="s">
        <v>98</v>
      </c>
      <c r="F128" s="15">
        <v>2</v>
      </c>
      <c r="G128" s="33">
        <v>6500</v>
      </c>
      <c r="H128" s="14">
        <f t="shared" si="5"/>
        <v>13000</v>
      </c>
      <c r="I128" s="15" t="s">
        <v>437</v>
      </c>
    </row>
    <row r="129" customHeight="1" spans="1:9">
      <c r="A129" s="15">
        <f t="shared" si="6"/>
        <v>9</v>
      </c>
      <c r="B129" s="15" t="s">
        <v>416</v>
      </c>
      <c r="C129" s="15" t="s">
        <v>491</v>
      </c>
      <c r="D129" s="15" t="s">
        <v>410</v>
      </c>
      <c r="E129" s="15" t="s">
        <v>98</v>
      </c>
      <c r="F129" s="15">
        <v>1</v>
      </c>
      <c r="G129" s="33">
        <v>98.97</v>
      </c>
      <c r="H129" s="14">
        <f t="shared" si="5"/>
        <v>98.97</v>
      </c>
      <c r="I129" s="15"/>
    </row>
    <row r="130" customHeight="1" spans="1:9">
      <c r="A130" s="15">
        <f t="shared" si="6"/>
        <v>10</v>
      </c>
      <c r="B130" s="15" t="s">
        <v>416</v>
      </c>
      <c r="C130" s="15" t="s">
        <v>442</v>
      </c>
      <c r="D130" s="15" t="s">
        <v>410</v>
      </c>
      <c r="E130" s="15" t="s">
        <v>98</v>
      </c>
      <c r="F130" s="15">
        <v>8</v>
      </c>
      <c r="G130" s="33">
        <v>420</v>
      </c>
      <c r="H130" s="14">
        <f t="shared" si="5"/>
        <v>3360</v>
      </c>
      <c r="I130" s="15"/>
    </row>
    <row r="131" customHeight="1" spans="1:9">
      <c r="A131" s="15">
        <f t="shared" si="6"/>
        <v>11</v>
      </c>
      <c r="B131" s="15" t="s">
        <v>453</v>
      </c>
      <c r="C131" s="15" t="s">
        <v>442</v>
      </c>
      <c r="D131" s="15" t="s">
        <v>410</v>
      </c>
      <c r="E131" s="15" t="s">
        <v>98</v>
      </c>
      <c r="F131" s="15">
        <v>2</v>
      </c>
      <c r="G131" s="33">
        <v>440.44</v>
      </c>
      <c r="H131" s="14">
        <f t="shared" si="5"/>
        <v>880.88</v>
      </c>
      <c r="I131" s="15"/>
    </row>
    <row r="132" customHeight="1" spans="1:9">
      <c r="A132" s="15">
        <f t="shared" si="6"/>
        <v>12</v>
      </c>
      <c r="B132" s="15" t="s">
        <v>453</v>
      </c>
      <c r="C132" s="15" t="s">
        <v>510</v>
      </c>
      <c r="D132" s="15" t="s">
        <v>410</v>
      </c>
      <c r="E132" s="15" t="s">
        <v>98</v>
      </c>
      <c r="F132" s="15">
        <v>2</v>
      </c>
      <c r="G132" s="33">
        <v>120</v>
      </c>
      <c r="H132" s="14">
        <f t="shared" si="5"/>
        <v>240</v>
      </c>
      <c r="I132" s="15"/>
    </row>
    <row r="133" customHeight="1" spans="1:9">
      <c r="A133" s="15">
        <f t="shared" si="6"/>
        <v>13</v>
      </c>
      <c r="B133" s="15" t="s">
        <v>454</v>
      </c>
      <c r="C133" s="15" t="s">
        <v>490</v>
      </c>
      <c r="D133" s="15" t="s">
        <v>83</v>
      </c>
      <c r="E133" s="15" t="s">
        <v>98</v>
      </c>
      <c r="F133" s="15">
        <v>3</v>
      </c>
      <c r="G133" s="33">
        <v>98.97</v>
      </c>
      <c r="H133" s="14">
        <f t="shared" si="5"/>
        <v>296.91</v>
      </c>
      <c r="I133" s="15"/>
    </row>
    <row r="134" customHeight="1" spans="1:9">
      <c r="A134" s="15">
        <f t="shared" si="6"/>
        <v>14</v>
      </c>
      <c r="B134" s="15" t="s">
        <v>454</v>
      </c>
      <c r="C134" s="15" t="s">
        <v>456</v>
      </c>
      <c r="D134" s="15" t="s">
        <v>83</v>
      </c>
      <c r="E134" s="15" t="s">
        <v>98</v>
      </c>
      <c r="F134" s="15">
        <v>130</v>
      </c>
      <c r="G134" s="33">
        <v>98.97</v>
      </c>
      <c r="H134" s="14">
        <f t="shared" si="5"/>
        <v>12866.1</v>
      </c>
      <c r="I134" s="15"/>
    </row>
    <row r="135" customHeight="1" spans="1:9">
      <c r="A135" s="15">
        <f t="shared" si="6"/>
        <v>15</v>
      </c>
      <c r="B135" s="15" t="s">
        <v>457</v>
      </c>
      <c r="C135" s="15" t="s">
        <v>458</v>
      </c>
      <c r="D135" s="15" t="s">
        <v>459</v>
      </c>
      <c r="E135" s="15" t="s">
        <v>98</v>
      </c>
      <c r="F135" s="15">
        <v>260</v>
      </c>
      <c r="G135" s="33">
        <v>83.94</v>
      </c>
      <c r="H135" s="14">
        <f t="shared" si="5"/>
        <v>21824.4</v>
      </c>
      <c r="I135" s="15" t="s">
        <v>460</v>
      </c>
    </row>
    <row r="136" customHeight="1" spans="1:9">
      <c r="A136" s="15">
        <f t="shared" si="6"/>
        <v>16</v>
      </c>
      <c r="B136" s="15" t="s">
        <v>443</v>
      </c>
      <c r="C136" s="15" t="s">
        <v>444</v>
      </c>
      <c r="D136" s="15" t="s">
        <v>83</v>
      </c>
      <c r="E136" s="15" t="s">
        <v>98</v>
      </c>
      <c r="F136" s="15">
        <v>5</v>
      </c>
      <c r="G136" s="33">
        <v>219.29</v>
      </c>
      <c r="H136" s="14">
        <f t="shared" si="5"/>
        <v>1096.45</v>
      </c>
      <c r="I136" s="15"/>
    </row>
    <row r="137" customHeight="1" spans="1:9">
      <c r="A137" s="15">
        <f t="shared" si="6"/>
        <v>17</v>
      </c>
      <c r="B137" s="15" t="s">
        <v>443</v>
      </c>
      <c r="C137" s="15" t="s">
        <v>451</v>
      </c>
      <c r="D137" s="15" t="s">
        <v>83</v>
      </c>
      <c r="E137" s="15" t="s">
        <v>98</v>
      </c>
      <c r="F137" s="15">
        <v>1</v>
      </c>
      <c r="G137" s="33">
        <v>91.72</v>
      </c>
      <c r="H137" s="14">
        <f t="shared" si="5"/>
        <v>91.72</v>
      </c>
      <c r="I137" s="15"/>
    </row>
    <row r="138" customHeight="1" spans="1:9">
      <c r="A138" s="15">
        <f t="shared" si="6"/>
        <v>18</v>
      </c>
      <c r="B138" s="15" t="s">
        <v>443</v>
      </c>
      <c r="C138" s="15" t="s">
        <v>451</v>
      </c>
      <c r="D138" s="15" t="s">
        <v>83</v>
      </c>
      <c r="E138" s="15" t="s">
        <v>98</v>
      </c>
      <c r="F138" s="15">
        <v>520</v>
      </c>
      <c r="G138" s="33">
        <v>91.72</v>
      </c>
      <c r="H138" s="14">
        <f t="shared" si="5"/>
        <v>47694.4</v>
      </c>
      <c r="I138" s="15"/>
    </row>
    <row r="139" customHeight="1" spans="1:9">
      <c r="A139" s="15">
        <f t="shared" si="6"/>
        <v>19</v>
      </c>
      <c r="B139" s="15" t="s">
        <v>406</v>
      </c>
      <c r="C139" s="15" t="s">
        <v>444</v>
      </c>
      <c r="D139" s="15" t="s">
        <v>83</v>
      </c>
      <c r="E139" s="15" t="s">
        <v>98</v>
      </c>
      <c r="F139" s="15">
        <v>20</v>
      </c>
      <c r="G139" s="17">
        <v>170</v>
      </c>
      <c r="H139" s="14">
        <f t="shared" si="5"/>
        <v>3400</v>
      </c>
      <c r="I139" s="15" t="s">
        <v>506</v>
      </c>
    </row>
    <row r="140" customHeight="1" spans="1:9">
      <c r="A140" s="15">
        <f t="shared" si="6"/>
        <v>20</v>
      </c>
      <c r="B140" s="15" t="s">
        <v>406</v>
      </c>
      <c r="C140" s="15" t="s">
        <v>451</v>
      </c>
      <c r="D140" s="15" t="s">
        <v>83</v>
      </c>
      <c r="E140" s="15" t="s">
        <v>98</v>
      </c>
      <c r="F140" s="15">
        <v>22</v>
      </c>
      <c r="G140" s="17">
        <v>90</v>
      </c>
      <c r="H140" s="14">
        <f t="shared" si="5"/>
        <v>1980</v>
      </c>
      <c r="I140" s="15" t="s">
        <v>506</v>
      </c>
    </row>
    <row r="141" customHeight="1" spans="1:9">
      <c r="A141" s="15">
        <f t="shared" si="6"/>
        <v>21</v>
      </c>
      <c r="B141" s="15" t="s">
        <v>406</v>
      </c>
      <c r="C141" s="15" t="s">
        <v>452</v>
      </c>
      <c r="D141" s="15" t="s">
        <v>83</v>
      </c>
      <c r="E141" s="15" t="s">
        <v>98</v>
      </c>
      <c r="F141" s="15">
        <v>130</v>
      </c>
      <c r="G141" s="33">
        <v>42</v>
      </c>
      <c r="H141" s="14">
        <f t="shared" si="5"/>
        <v>5460</v>
      </c>
      <c r="I141" s="15" t="s">
        <v>506</v>
      </c>
    </row>
    <row r="142" customHeight="1" spans="1:9">
      <c r="A142" s="15">
        <f t="shared" si="6"/>
        <v>22</v>
      </c>
      <c r="B142" s="15" t="s">
        <v>511</v>
      </c>
      <c r="C142" s="15" t="s">
        <v>451</v>
      </c>
      <c r="D142" s="15" t="s">
        <v>83</v>
      </c>
      <c r="E142" s="15" t="s">
        <v>98</v>
      </c>
      <c r="F142" s="15">
        <v>16</v>
      </c>
      <c r="G142" s="33">
        <v>45</v>
      </c>
      <c r="H142" s="14">
        <f t="shared" si="5"/>
        <v>720</v>
      </c>
      <c r="I142" s="15"/>
    </row>
    <row r="143" customHeight="1" spans="1:9">
      <c r="A143" s="15">
        <f t="shared" si="6"/>
        <v>23</v>
      </c>
      <c r="B143" s="15" t="s">
        <v>512</v>
      </c>
      <c r="C143" s="15" t="s">
        <v>96</v>
      </c>
      <c r="D143" s="15" t="s">
        <v>83</v>
      </c>
      <c r="E143" s="15" t="s">
        <v>98</v>
      </c>
      <c r="F143" s="15">
        <v>1</v>
      </c>
      <c r="G143" s="33">
        <v>45</v>
      </c>
      <c r="H143" s="14">
        <f t="shared" si="5"/>
        <v>45</v>
      </c>
      <c r="I143" s="15"/>
    </row>
    <row r="144" customHeight="1" spans="1:9">
      <c r="A144" s="15">
        <f t="shared" si="6"/>
        <v>24</v>
      </c>
      <c r="B144" s="15" t="s">
        <v>470</v>
      </c>
      <c r="C144" s="15" t="s">
        <v>513</v>
      </c>
      <c r="D144" s="15" t="s">
        <v>447</v>
      </c>
      <c r="E144" s="15" t="s">
        <v>137</v>
      </c>
      <c r="F144" s="15">
        <v>44</v>
      </c>
      <c r="G144" s="34">
        <v>6500</v>
      </c>
      <c r="H144" s="14">
        <f t="shared" si="5"/>
        <v>286000</v>
      </c>
      <c r="I144" s="10"/>
    </row>
    <row r="145" customHeight="1" spans="1:9">
      <c r="A145" s="15">
        <f t="shared" si="6"/>
        <v>25</v>
      </c>
      <c r="B145" s="18" t="s">
        <v>424</v>
      </c>
      <c r="C145" s="15" t="s">
        <v>496</v>
      </c>
      <c r="D145" s="15" t="s">
        <v>426</v>
      </c>
      <c r="E145" s="15" t="s">
        <v>137</v>
      </c>
      <c r="F145" s="15">
        <v>14</v>
      </c>
      <c r="G145" s="34">
        <v>5000</v>
      </c>
      <c r="H145" s="14">
        <f t="shared" si="5"/>
        <v>70000</v>
      </c>
      <c r="I145" s="15"/>
    </row>
    <row r="146" customHeight="1" spans="1:9">
      <c r="A146" s="15">
        <f t="shared" si="6"/>
        <v>26</v>
      </c>
      <c r="B146" s="15" t="s">
        <v>479</v>
      </c>
      <c r="C146" s="15"/>
      <c r="D146" s="15"/>
      <c r="E146" s="15" t="s">
        <v>98</v>
      </c>
      <c r="F146" s="15">
        <v>262</v>
      </c>
      <c r="G146" s="15">
        <v>40</v>
      </c>
      <c r="H146" s="14">
        <f t="shared" si="5"/>
        <v>10480</v>
      </c>
      <c r="I146" s="15"/>
    </row>
    <row r="147" customHeight="1" spans="1:9">
      <c r="A147" s="15">
        <f t="shared" si="6"/>
        <v>27</v>
      </c>
      <c r="B147" s="15" t="s">
        <v>480</v>
      </c>
      <c r="C147" s="15"/>
      <c r="D147" s="15"/>
      <c r="E147" s="15" t="s">
        <v>98</v>
      </c>
      <c r="F147" s="15">
        <v>120</v>
      </c>
      <c r="G147" s="15">
        <v>120</v>
      </c>
      <c r="H147" s="14">
        <f t="shared" si="5"/>
        <v>14400</v>
      </c>
      <c r="I147" s="15"/>
    </row>
    <row r="148" customHeight="1" spans="1:9">
      <c r="A148" s="15"/>
      <c r="B148" s="10" t="s">
        <v>130</v>
      </c>
      <c r="C148" s="15"/>
      <c r="D148" s="15"/>
      <c r="E148" s="15"/>
      <c r="F148" s="15"/>
      <c r="G148" s="15"/>
      <c r="H148" s="14">
        <f>SUM(H121:H147)</f>
        <v>879573.15</v>
      </c>
      <c r="I148" s="15"/>
    </row>
    <row r="149" customHeight="1" spans="1:9">
      <c r="A149" s="10" t="s">
        <v>448</v>
      </c>
      <c r="B149" s="10" t="s">
        <v>514</v>
      </c>
      <c r="C149" s="10"/>
      <c r="D149" s="10"/>
      <c r="E149" s="10"/>
      <c r="F149" s="10"/>
      <c r="G149" s="35"/>
      <c r="H149" s="12"/>
      <c r="I149" s="10"/>
    </row>
    <row r="150" customHeight="1" spans="1:9">
      <c r="A150" s="15">
        <v>1</v>
      </c>
      <c r="B150" s="15" t="s">
        <v>483</v>
      </c>
      <c r="C150" s="15" t="s">
        <v>484</v>
      </c>
      <c r="D150" s="15" t="s">
        <v>83</v>
      </c>
      <c r="E150" s="15" t="s">
        <v>105</v>
      </c>
      <c r="F150" s="15">
        <v>278</v>
      </c>
      <c r="G150" s="17">
        <v>159.11</v>
      </c>
      <c r="H150" s="14">
        <f t="shared" ref="H150:H159" si="7">F150*G150</f>
        <v>44232.58</v>
      </c>
      <c r="I150" s="15" t="s">
        <v>488</v>
      </c>
    </row>
    <row r="151" customHeight="1" spans="1:9">
      <c r="A151" s="15">
        <f t="shared" ref="A151:A159" si="8">A150+1</f>
        <v>2</v>
      </c>
      <c r="B151" s="15" t="s">
        <v>483</v>
      </c>
      <c r="C151" s="15" t="s">
        <v>486</v>
      </c>
      <c r="D151" s="15" t="s">
        <v>83</v>
      </c>
      <c r="E151" s="15" t="s">
        <v>105</v>
      </c>
      <c r="F151" s="15">
        <v>88</v>
      </c>
      <c r="G151" s="17">
        <v>60.9</v>
      </c>
      <c r="H151" s="14">
        <f t="shared" si="7"/>
        <v>5359.2</v>
      </c>
      <c r="I151" s="15" t="s">
        <v>488</v>
      </c>
    </row>
    <row r="152" customHeight="1" spans="1:9">
      <c r="A152" s="15">
        <f t="shared" si="8"/>
        <v>3</v>
      </c>
      <c r="B152" s="15" t="s">
        <v>454</v>
      </c>
      <c r="C152" s="15" t="s">
        <v>487</v>
      </c>
      <c r="D152" s="15" t="s">
        <v>83</v>
      </c>
      <c r="E152" s="15" t="s">
        <v>98</v>
      </c>
      <c r="F152" s="15">
        <v>3</v>
      </c>
      <c r="G152" s="33">
        <v>420</v>
      </c>
      <c r="H152" s="14">
        <f t="shared" si="7"/>
        <v>1260</v>
      </c>
      <c r="I152" s="15" t="s">
        <v>488</v>
      </c>
    </row>
    <row r="153" customHeight="1" spans="1:9">
      <c r="A153" s="15">
        <f t="shared" si="8"/>
        <v>4</v>
      </c>
      <c r="B153" s="15" t="s">
        <v>443</v>
      </c>
      <c r="C153" s="15" t="s">
        <v>444</v>
      </c>
      <c r="D153" s="15" t="s">
        <v>83</v>
      </c>
      <c r="E153" s="15" t="s">
        <v>98</v>
      </c>
      <c r="F153" s="15">
        <v>5</v>
      </c>
      <c r="G153" s="33">
        <v>165</v>
      </c>
      <c r="H153" s="14">
        <f t="shared" si="7"/>
        <v>825</v>
      </c>
      <c r="I153" s="15" t="s">
        <v>488</v>
      </c>
    </row>
    <row r="154" customHeight="1" spans="1:9">
      <c r="A154" s="15">
        <f t="shared" si="8"/>
        <v>5</v>
      </c>
      <c r="B154" s="15" t="s">
        <v>443</v>
      </c>
      <c r="C154" s="15" t="s">
        <v>451</v>
      </c>
      <c r="D154" s="15" t="s">
        <v>83</v>
      </c>
      <c r="E154" s="15" t="s">
        <v>98</v>
      </c>
      <c r="F154" s="15">
        <v>4</v>
      </c>
      <c r="G154" s="33">
        <v>91.72</v>
      </c>
      <c r="H154" s="14">
        <f t="shared" si="7"/>
        <v>366.88</v>
      </c>
      <c r="I154" s="15" t="s">
        <v>488</v>
      </c>
    </row>
    <row r="155" customHeight="1" spans="1:9">
      <c r="A155" s="15">
        <f t="shared" si="8"/>
        <v>6</v>
      </c>
      <c r="B155" s="15" t="s">
        <v>406</v>
      </c>
      <c r="C155" s="15" t="s">
        <v>90</v>
      </c>
      <c r="D155" s="15" t="s">
        <v>83</v>
      </c>
      <c r="E155" s="15" t="s">
        <v>98</v>
      </c>
      <c r="F155" s="15">
        <v>2</v>
      </c>
      <c r="G155" s="17">
        <v>170</v>
      </c>
      <c r="H155" s="14">
        <f t="shared" si="7"/>
        <v>340</v>
      </c>
      <c r="I155" s="15" t="s">
        <v>506</v>
      </c>
    </row>
    <row r="156" customHeight="1" spans="1:9">
      <c r="A156" s="15">
        <f t="shared" si="8"/>
        <v>7</v>
      </c>
      <c r="B156" s="15" t="s">
        <v>406</v>
      </c>
      <c r="C156" s="15" t="s">
        <v>96</v>
      </c>
      <c r="D156" s="15" t="s">
        <v>83</v>
      </c>
      <c r="E156" s="15" t="s">
        <v>98</v>
      </c>
      <c r="F156" s="15">
        <v>3</v>
      </c>
      <c r="G156" s="17">
        <v>90</v>
      </c>
      <c r="H156" s="14">
        <f t="shared" si="7"/>
        <v>270</v>
      </c>
      <c r="I156" s="15" t="s">
        <v>506</v>
      </c>
    </row>
    <row r="157" customHeight="1" spans="1:9">
      <c r="A157" s="15">
        <f t="shared" si="8"/>
        <v>8</v>
      </c>
      <c r="B157" s="15" t="s">
        <v>440</v>
      </c>
      <c r="C157" s="15" t="s">
        <v>96</v>
      </c>
      <c r="D157" s="15" t="s">
        <v>435</v>
      </c>
      <c r="E157" s="15" t="s">
        <v>98</v>
      </c>
      <c r="F157" s="15">
        <v>3</v>
      </c>
      <c r="G157" s="33">
        <v>822.94</v>
      </c>
      <c r="H157" s="14">
        <f t="shared" si="7"/>
        <v>2468.82</v>
      </c>
      <c r="I157" s="15"/>
    </row>
    <row r="158" customHeight="1" spans="1:9">
      <c r="A158" s="15">
        <f t="shared" si="8"/>
        <v>9</v>
      </c>
      <c r="B158" s="15" t="s">
        <v>493</v>
      </c>
      <c r="C158" s="15" t="s">
        <v>494</v>
      </c>
      <c r="D158" s="15" t="s">
        <v>435</v>
      </c>
      <c r="E158" s="15" t="s">
        <v>146</v>
      </c>
      <c r="F158" s="15">
        <v>3</v>
      </c>
      <c r="G158" s="33">
        <v>1546.03</v>
      </c>
      <c r="H158" s="14">
        <f t="shared" si="7"/>
        <v>4638.09</v>
      </c>
      <c r="I158" s="15"/>
    </row>
    <row r="159" customHeight="1" spans="1:9">
      <c r="A159" s="15">
        <f t="shared" si="8"/>
        <v>10</v>
      </c>
      <c r="B159" s="15" t="s">
        <v>495</v>
      </c>
      <c r="C159" s="15" t="s">
        <v>496</v>
      </c>
      <c r="D159" s="15" t="s">
        <v>426</v>
      </c>
      <c r="E159" s="15" t="s">
        <v>137</v>
      </c>
      <c r="F159" s="15">
        <v>3</v>
      </c>
      <c r="G159" s="34">
        <v>5000</v>
      </c>
      <c r="H159" s="14">
        <f t="shared" si="7"/>
        <v>15000</v>
      </c>
      <c r="I159" s="15"/>
    </row>
    <row r="160" customHeight="1" spans="1:9">
      <c r="A160" s="15"/>
      <c r="B160" s="10" t="s">
        <v>130</v>
      </c>
      <c r="C160" s="15"/>
      <c r="D160" s="15"/>
      <c r="E160" s="15"/>
      <c r="F160" s="15"/>
      <c r="G160" s="15"/>
      <c r="H160" s="14">
        <f>SUM(H150:H159)</f>
        <v>74760.57</v>
      </c>
      <c r="I160" s="15"/>
    </row>
    <row r="161" customHeight="1" spans="1:9">
      <c r="A161" s="15" t="s">
        <v>481</v>
      </c>
      <c r="B161" s="10" t="s">
        <v>515</v>
      </c>
      <c r="C161" s="15"/>
      <c r="D161" s="15"/>
      <c r="E161" s="15"/>
      <c r="F161" s="15"/>
      <c r="G161" s="33"/>
      <c r="H161" s="14"/>
      <c r="I161" s="15"/>
    </row>
    <row r="162" customHeight="1" spans="1:9">
      <c r="A162" s="15">
        <v>1</v>
      </c>
      <c r="B162" s="15" t="s">
        <v>499</v>
      </c>
      <c r="C162" s="15" t="s">
        <v>516</v>
      </c>
      <c r="D162" s="15"/>
      <c r="E162" s="15" t="s">
        <v>134</v>
      </c>
      <c r="F162" s="15">
        <v>2600</v>
      </c>
      <c r="G162" s="33">
        <v>150.4</v>
      </c>
      <c r="H162" s="14">
        <f>F162*G162</f>
        <v>391040</v>
      </c>
      <c r="I162" s="15"/>
    </row>
    <row r="163" customHeight="1" spans="1:9">
      <c r="A163" s="15">
        <f>A162+1</f>
        <v>2</v>
      </c>
      <c r="B163" s="15" t="s">
        <v>517</v>
      </c>
      <c r="C163" s="15" t="s">
        <v>518</v>
      </c>
      <c r="D163" s="15"/>
      <c r="E163" s="15" t="s">
        <v>134</v>
      </c>
      <c r="F163" s="15">
        <v>540</v>
      </c>
      <c r="G163" s="33">
        <v>160</v>
      </c>
      <c r="H163" s="14">
        <f>F163*G163</f>
        <v>86400</v>
      </c>
      <c r="I163" s="15" t="s">
        <v>519</v>
      </c>
    </row>
    <row r="164" customHeight="1" spans="1:9">
      <c r="A164" s="15"/>
      <c r="B164" s="10" t="s">
        <v>130</v>
      </c>
      <c r="C164" s="15"/>
      <c r="D164" s="15"/>
      <c r="E164" s="15"/>
      <c r="F164" s="15"/>
      <c r="G164" s="33"/>
      <c r="H164" s="14">
        <f>SUM(H162:H163)</f>
        <v>477440</v>
      </c>
      <c r="I164" s="15"/>
    </row>
    <row r="165" customHeight="1" spans="1:9">
      <c r="A165" s="15"/>
      <c r="B165" s="10" t="s">
        <v>151</v>
      </c>
      <c r="C165" s="15"/>
      <c r="D165" s="15"/>
      <c r="E165" s="15"/>
      <c r="F165" s="15"/>
      <c r="G165" s="15"/>
      <c r="H165" s="14">
        <f>SUM(H119,H148,H160,H164)</f>
        <v>1567813.34</v>
      </c>
      <c r="I165" s="15"/>
    </row>
    <row r="166" customHeight="1" spans="1:9">
      <c r="A166" s="8" t="s">
        <v>520</v>
      </c>
      <c r="B166" s="9"/>
      <c r="C166" s="9"/>
      <c r="D166" s="9"/>
      <c r="E166" s="9"/>
      <c r="F166" s="9"/>
      <c r="G166" s="9"/>
      <c r="H166" s="9"/>
      <c r="I166" s="9"/>
    </row>
    <row r="167" customHeight="1" spans="1:9">
      <c r="A167" s="10" t="s">
        <v>64</v>
      </c>
      <c r="B167" s="10" t="s">
        <v>308</v>
      </c>
      <c r="C167" s="10" t="s">
        <v>388</v>
      </c>
      <c r="D167" s="10" t="s">
        <v>67</v>
      </c>
      <c r="E167" s="10" t="s">
        <v>14</v>
      </c>
      <c r="F167" s="10" t="s">
        <v>15</v>
      </c>
      <c r="G167" s="10" t="s">
        <v>69</v>
      </c>
      <c r="H167" s="10" t="s">
        <v>389</v>
      </c>
      <c r="I167" s="10" t="s">
        <v>310</v>
      </c>
    </row>
    <row r="168" customHeight="1" spans="1:9">
      <c r="A168" s="10"/>
      <c r="B168" s="10" t="s">
        <v>391</v>
      </c>
      <c r="C168" s="10"/>
      <c r="D168" s="10"/>
      <c r="E168" s="10"/>
      <c r="F168" s="10"/>
      <c r="G168" s="12"/>
      <c r="H168" s="12"/>
      <c r="I168" s="10"/>
    </row>
    <row r="169" customHeight="1" spans="1:9">
      <c r="A169" s="10" t="s">
        <v>393</v>
      </c>
      <c r="B169" s="10" t="s">
        <v>432</v>
      </c>
      <c r="C169" s="10"/>
      <c r="D169" s="10"/>
      <c r="E169" s="10"/>
      <c r="F169" s="10"/>
      <c r="G169" s="12"/>
      <c r="H169" s="14"/>
      <c r="I169" s="15"/>
    </row>
    <row r="170" customHeight="1" spans="1:9">
      <c r="A170" s="15">
        <v>1</v>
      </c>
      <c r="B170" s="15" t="s">
        <v>416</v>
      </c>
      <c r="C170" s="15" t="s">
        <v>521</v>
      </c>
      <c r="D170" s="15" t="s">
        <v>410</v>
      </c>
      <c r="E170" s="15" t="s">
        <v>98</v>
      </c>
      <c r="F170" s="15">
        <v>1</v>
      </c>
      <c r="G170" s="14">
        <v>860</v>
      </c>
      <c r="H170" s="14">
        <f t="shared" ref="H170:H180" si="9">F170*G170</f>
        <v>860</v>
      </c>
      <c r="I170" s="15"/>
    </row>
    <row r="171" customHeight="1" spans="1:9">
      <c r="A171" s="15">
        <f t="shared" ref="A171:A183" si="10">A170+1</f>
        <v>2</v>
      </c>
      <c r="B171" s="15" t="s">
        <v>434</v>
      </c>
      <c r="C171" s="15" t="s">
        <v>332</v>
      </c>
      <c r="D171" s="15" t="s">
        <v>435</v>
      </c>
      <c r="E171" s="15" t="s">
        <v>98</v>
      </c>
      <c r="F171" s="15">
        <v>1</v>
      </c>
      <c r="G171" s="33">
        <v>3520</v>
      </c>
      <c r="H171" s="14">
        <f t="shared" si="9"/>
        <v>3520</v>
      </c>
      <c r="I171" s="15"/>
    </row>
    <row r="172" customHeight="1" spans="1:9">
      <c r="A172" s="15">
        <f t="shared" si="10"/>
        <v>3</v>
      </c>
      <c r="B172" s="15" t="s">
        <v>434</v>
      </c>
      <c r="C172" s="15" t="s">
        <v>90</v>
      </c>
      <c r="D172" s="15" t="s">
        <v>435</v>
      </c>
      <c r="E172" s="15" t="s">
        <v>98</v>
      </c>
      <c r="F172" s="15">
        <v>1</v>
      </c>
      <c r="G172" s="33">
        <v>2880</v>
      </c>
      <c r="H172" s="14">
        <f t="shared" si="9"/>
        <v>2880</v>
      </c>
      <c r="I172" s="15"/>
    </row>
    <row r="173" customHeight="1" spans="1:9">
      <c r="A173" s="15">
        <f t="shared" si="10"/>
        <v>4</v>
      </c>
      <c r="B173" s="15" t="s">
        <v>436</v>
      </c>
      <c r="C173" s="15" t="s">
        <v>90</v>
      </c>
      <c r="D173" s="15" t="s">
        <v>435</v>
      </c>
      <c r="E173" s="15" t="s">
        <v>98</v>
      </c>
      <c r="F173" s="15">
        <v>2</v>
      </c>
      <c r="G173" s="33">
        <v>15600</v>
      </c>
      <c r="H173" s="14">
        <f t="shared" si="9"/>
        <v>31200</v>
      </c>
      <c r="I173" s="15" t="s">
        <v>437</v>
      </c>
    </row>
    <row r="174" customHeight="1" spans="1:9">
      <c r="A174" s="15">
        <f t="shared" si="10"/>
        <v>5</v>
      </c>
      <c r="B174" s="15" t="s">
        <v>438</v>
      </c>
      <c r="C174" s="15" t="s">
        <v>90</v>
      </c>
      <c r="D174" s="15" t="s">
        <v>435</v>
      </c>
      <c r="E174" s="15" t="s">
        <v>98</v>
      </c>
      <c r="F174" s="15">
        <v>2</v>
      </c>
      <c r="G174" s="33">
        <v>19000</v>
      </c>
      <c r="H174" s="14">
        <f t="shared" si="9"/>
        <v>38000</v>
      </c>
      <c r="I174" s="15"/>
    </row>
    <row r="175" customHeight="1" spans="1:9">
      <c r="A175" s="15">
        <f t="shared" si="10"/>
        <v>6</v>
      </c>
      <c r="B175" s="15" t="s">
        <v>346</v>
      </c>
      <c r="C175" s="15" t="s">
        <v>332</v>
      </c>
      <c r="D175" s="15" t="s">
        <v>439</v>
      </c>
      <c r="E175" s="15" t="s">
        <v>98</v>
      </c>
      <c r="F175" s="15">
        <v>1</v>
      </c>
      <c r="G175" s="33">
        <v>3277</v>
      </c>
      <c r="H175" s="14">
        <f t="shared" si="9"/>
        <v>3277</v>
      </c>
      <c r="I175" s="15"/>
    </row>
    <row r="176" customHeight="1" spans="1:9">
      <c r="A176" s="15">
        <f t="shared" si="10"/>
        <v>7</v>
      </c>
      <c r="B176" s="15" t="s">
        <v>346</v>
      </c>
      <c r="C176" s="15" t="s">
        <v>90</v>
      </c>
      <c r="D176" s="15" t="s">
        <v>439</v>
      </c>
      <c r="E176" s="15" t="s">
        <v>98</v>
      </c>
      <c r="F176" s="15">
        <v>1</v>
      </c>
      <c r="G176" s="33">
        <v>2661.6</v>
      </c>
      <c r="H176" s="14">
        <f t="shared" si="9"/>
        <v>2661.6</v>
      </c>
      <c r="I176" s="15"/>
    </row>
    <row r="177" customHeight="1" spans="1:9">
      <c r="A177" s="15">
        <f t="shared" si="10"/>
        <v>8</v>
      </c>
      <c r="B177" s="15" t="s">
        <v>404</v>
      </c>
      <c r="C177" s="15" t="s">
        <v>90</v>
      </c>
      <c r="D177" s="15" t="s">
        <v>401</v>
      </c>
      <c r="E177" s="15" t="s">
        <v>98</v>
      </c>
      <c r="F177" s="15">
        <v>2</v>
      </c>
      <c r="G177" s="33">
        <v>775.82</v>
      </c>
      <c r="H177" s="14">
        <f t="shared" si="9"/>
        <v>1551.64</v>
      </c>
      <c r="I177" s="15"/>
    </row>
    <row r="178" customHeight="1" spans="1:9">
      <c r="A178" s="15">
        <f t="shared" si="10"/>
        <v>9</v>
      </c>
      <c r="B178" s="15" t="s">
        <v>440</v>
      </c>
      <c r="C178" s="15" t="s">
        <v>90</v>
      </c>
      <c r="D178" s="15" t="s">
        <v>435</v>
      </c>
      <c r="E178" s="15" t="s">
        <v>98</v>
      </c>
      <c r="F178" s="15">
        <v>2</v>
      </c>
      <c r="G178" s="33">
        <v>1446.92</v>
      </c>
      <c r="H178" s="14">
        <f t="shared" si="9"/>
        <v>2893.84</v>
      </c>
      <c r="I178" s="15"/>
    </row>
    <row r="179" customHeight="1" spans="1:9">
      <c r="A179" s="15">
        <f t="shared" si="10"/>
        <v>10</v>
      </c>
      <c r="B179" s="15" t="s">
        <v>441</v>
      </c>
      <c r="C179" s="15" t="s">
        <v>421</v>
      </c>
      <c r="D179" s="15" t="s">
        <v>410</v>
      </c>
      <c r="E179" s="15" t="s">
        <v>98</v>
      </c>
      <c r="F179" s="15">
        <v>3</v>
      </c>
      <c r="G179" s="33">
        <v>412.12</v>
      </c>
      <c r="H179" s="14">
        <f t="shared" si="9"/>
        <v>1236.36</v>
      </c>
      <c r="I179" s="15"/>
    </row>
    <row r="180" customHeight="1" spans="1:9">
      <c r="A180" s="15">
        <f t="shared" si="10"/>
        <v>11</v>
      </c>
      <c r="B180" s="15" t="s">
        <v>443</v>
      </c>
      <c r="C180" s="15" t="s">
        <v>522</v>
      </c>
      <c r="D180" s="15" t="s">
        <v>410</v>
      </c>
      <c r="E180" s="15" t="s">
        <v>98</v>
      </c>
      <c r="F180" s="15">
        <v>1</v>
      </c>
      <c r="G180" s="33">
        <v>762.4</v>
      </c>
      <c r="H180" s="14">
        <f t="shared" si="9"/>
        <v>762.4</v>
      </c>
      <c r="I180" s="15"/>
    </row>
    <row r="181" customHeight="1" spans="1:9">
      <c r="A181" s="15">
        <f t="shared" si="10"/>
        <v>12</v>
      </c>
      <c r="B181" s="15" t="s">
        <v>406</v>
      </c>
      <c r="C181" s="15" t="s">
        <v>522</v>
      </c>
      <c r="D181" s="15" t="s">
        <v>83</v>
      </c>
      <c r="E181" s="15" t="s">
        <v>98</v>
      </c>
      <c r="F181" s="15">
        <v>1</v>
      </c>
      <c r="G181" s="33">
        <v>208</v>
      </c>
      <c r="H181" s="14">
        <f>G181*F181</f>
        <v>208</v>
      </c>
      <c r="I181" s="15"/>
    </row>
    <row r="182" customHeight="1" spans="1:9">
      <c r="A182" s="15">
        <f t="shared" si="10"/>
        <v>13</v>
      </c>
      <c r="B182" s="15" t="s">
        <v>406</v>
      </c>
      <c r="C182" s="15" t="s">
        <v>444</v>
      </c>
      <c r="D182" s="15" t="s">
        <v>83</v>
      </c>
      <c r="E182" s="15" t="s">
        <v>98</v>
      </c>
      <c r="F182" s="15">
        <v>1</v>
      </c>
      <c r="G182" s="33">
        <v>170</v>
      </c>
      <c r="H182" s="14">
        <f t="shared" ref="H182:H235" si="11">F182*G182</f>
        <v>170</v>
      </c>
      <c r="I182" s="15"/>
    </row>
    <row r="183" customHeight="1" spans="1:9">
      <c r="A183" s="15">
        <f t="shared" si="10"/>
        <v>14</v>
      </c>
      <c r="B183" s="15" t="s">
        <v>445</v>
      </c>
      <c r="C183" s="15" t="s">
        <v>446</v>
      </c>
      <c r="D183" s="15" t="s">
        <v>447</v>
      </c>
      <c r="E183" s="15" t="s">
        <v>137</v>
      </c>
      <c r="F183" s="15">
        <v>1</v>
      </c>
      <c r="G183" s="34">
        <v>12000</v>
      </c>
      <c r="H183" s="14">
        <f>G183*F183</f>
        <v>12000</v>
      </c>
      <c r="I183" s="15"/>
    </row>
    <row r="184" customHeight="1" spans="1:9">
      <c r="A184" s="15"/>
      <c r="B184" s="10" t="s">
        <v>130</v>
      </c>
      <c r="C184" s="10"/>
      <c r="D184" s="10"/>
      <c r="E184" s="10"/>
      <c r="F184" s="10"/>
      <c r="G184" s="35"/>
      <c r="H184" s="12">
        <f>SUM(H170:H183)</f>
        <v>101220.84</v>
      </c>
      <c r="I184" s="10"/>
    </row>
    <row r="185" customHeight="1" spans="1:9">
      <c r="A185" s="10" t="s">
        <v>431</v>
      </c>
      <c r="B185" s="10" t="s">
        <v>449</v>
      </c>
      <c r="C185" s="10"/>
      <c r="D185" s="10"/>
      <c r="E185" s="10"/>
      <c r="F185" s="10"/>
      <c r="G185" s="35"/>
      <c r="H185" s="12"/>
      <c r="I185" s="10"/>
    </row>
    <row r="186" customHeight="1" spans="1:9">
      <c r="A186" s="15">
        <v>1</v>
      </c>
      <c r="B186" s="15" t="s">
        <v>450</v>
      </c>
      <c r="C186" s="15" t="s">
        <v>522</v>
      </c>
      <c r="D186" s="15" t="s">
        <v>83</v>
      </c>
      <c r="E186" s="15" t="s">
        <v>105</v>
      </c>
      <c r="F186" s="15">
        <v>153</v>
      </c>
      <c r="G186" s="33">
        <v>298.51</v>
      </c>
      <c r="H186" s="14">
        <f t="shared" si="11"/>
        <v>45672.03</v>
      </c>
      <c r="I186" s="15"/>
    </row>
    <row r="187" customHeight="1" spans="1:9">
      <c r="A187" s="15">
        <f t="shared" ref="A187:A235" si="12">A186+1</f>
        <v>2</v>
      </c>
      <c r="B187" s="15" t="s">
        <v>450</v>
      </c>
      <c r="C187" s="15" t="s">
        <v>444</v>
      </c>
      <c r="D187" s="15" t="s">
        <v>83</v>
      </c>
      <c r="E187" s="15" t="s">
        <v>105</v>
      </c>
      <c r="F187" s="15">
        <v>158</v>
      </c>
      <c r="G187" s="33">
        <v>159.11</v>
      </c>
      <c r="H187" s="14">
        <f t="shared" si="11"/>
        <v>25139.38</v>
      </c>
      <c r="I187" s="15"/>
    </row>
    <row r="188" customHeight="1" spans="1:9">
      <c r="A188" s="15">
        <f t="shared" si="12"/>
        <v>3</v>
      </c>
      <c r="B188" s="15" t="s">
        <v>450</v>
      </c>
      <c r="C188" s="15" t="s">
        <v>451</v>
      </c>
      <c r="D188" s="15" t="s">
        <v>83</v>
      </c>
      <c r="E188" s="15" t="s">
        <v>105</v>
      </c>
      <c r="F188" s="15">
        <v>1042</v>
      </c>
      <c r="G188" s="33">
        <v>60.9</v>
      </c>
      <c r="H188" s="14">
        <f t="shared" si="11"/>
        <v>63457.8</v>
      </c>
      <c r="I188" s="15"/>
    </row>
    <row r="189" customHeight="1" spans="1:9">
      <c r="A189" s="15">
        <f t="shared" si="12"/>
        <v>4</v>
      </c>
      <c r="B189" s="15" t="s">
        <v>450</v>
      </c>
      <c r="C189" s="15" t="s">
        <v>452</v>
      </c>
      <c r="D189" s="15" t="s">
        <v>83</v>
      </c>
      <c r="E189" s="15" t="s">
        <v>105</v>
      </c>
      <c r="F189" s="15">
        <v>588</v>
      </c>
      <c r="G189" s="33">
        <v>47.31</v>
      </c>
      <c r="H189" s="14">
        <f t="shared" si="11"/>
        <v>27818.28</v>
      </c>
      <c r="I189" s="15"/>
    </row>
    <row r="190" customHeight="1" spans="1:9">
      <c r="A190" s="15">
        <f t="shared" si="12"/>
        <v>5</v>
      </c>
      <c r="B190" s="15" t="s">
        <v>453</v>
      </c>
      <c r="C190" s="15" t="s">
        <v>442</v>
      </c>
      <c r="D190" s="15" t="s">
        <v>410</v>
      </c>
      <c r="E190" s="15" t="s">
        <v>98</v>
      </c>
      <c r="F190" s="15">
        <v>3</v>
      </c>
      <c r="G190" s="33">
        <v>440.44</v>
      </c>
      <c r="H190" s="14">
        <f t="shared" si="11"/>
        <v>1321.32</v>
      </c>
      <c r="I190" s="15"/>
    </row>
    <row r="191" customHeight="1" spans="1:9">
      <c r="A191" s="15">
        <f t="shared" si="12"/>
        <v>6</v>
      </c>
      <c r="B191" s="15" t="s">
        <v>416</v>
      </c>
      <c r="C191" s="15" t="s">
        <v>523</v>
      </c>
      <c r="D191" s="15" t="s">
        <v>410</v>
      </c>
      <c r="E191" s="15" t="s">
        <v>98</v>
      </c>
      <c r="F191" s="15">
        <v>1</v>
      </c>
      <c r="G191" s="33">
        <v>1450.94</v>
      </c>
      <c r="H191" s="14">
        <f t="shared" si="11"/>
        <v>1450.94</v>
      </c>
      <c r="I191" s="15"/>
    </row>
    <row r="192" customHeight="1" spans="1:9">
      <c r="A192" s="15">
        <f t="shared" si="12"/>
        <v>7</v>
      </c>
      <c r="B192" s="15" t="s">
        <v>416</v>
      </c>
      <c r="C192" s="15" t="s">
        <v>521</v>
      </c>
      <c r="D192" s="15" t="s">
        <v>410</v>
      </c>
      <c r="E192" s="15" t="s">
        <v>98</v>
      </c>
      <c r="F192" s="15">
        <v>1</v>
      </c>
      <c r="G192" s="33">
        <v>560</v>
      </c>
      <c r="H192" s="14">
        <f t="shared" si="11"/>
        <v>560</v>
      </c>
      <c r="I192" s="15"/>
    </row>
    <row r="193" customHeight="1" spans="1:9">
      <c r="A193" s="15">
        <f t="shared" si="12"/>
        <v>8</v>
      </c>
      <c r="B193" s="15" t="s">
        <v>416</v>
      </c>
      <c r="C193" s="15" t="s">
        <v>442</v>
      </c>
      <c r="D193" s="15" t="s">
        <v>410</v>
      </c>
      <c r="E193" s="15" t="s">
        <v>98</v>
      </c>
      <c r="F193" s="15">
        <v>3</v>
      </c>
      <c r="G193" s="33">
        <v>420</v>
      </c>
      <c r="H193" s="14">
        <f t="shared" si="11"/>
        <v>1260</v>
      </c>
      <c r="I193" s="15"/>
    </row>
    <row r="194" customHeight="1" spans="1:9">
      <c r="A194" s="15">
        <f t="shared" si="12"/>
        <v>9</v>
      </c>
      <c r="B194" s="15" t="s">
        <v>416</v>
      </c>
      <c r="C194" s="15" t="s">
        <v>491</v>
      </c>
      <c r="D194" s="15" t="s">
        <v>410</v>
      </c>
      <c r="E194" s="15" t="s">
        <v>98</v>
      </c>
      <c r="F194" s="15">
        <v>1</v>
      </c>
      <c r="G194" s="33">
        <v>120</v>
      </c>
      <c r="H194" s="14">
        <f t="shared" si="11"/>
        <v>120</v>
      </c>
      <c r="I194" s="15"/>
    </row>
    <row r="195" customHeight="1" spans="1:9">
      <c r="A195" s="15">
        <f t="shared" si="12"/>
        <v>10</v>
      </c>
      <c r="B195" s="15" t="s">
        <v>454</v>
      </c>
      <c r="C195" s="15" t="s">
        <v>489</v>
      </c>
      <c r="D195" s="15" t="s">
        <v>83</v>
      </c>
      <c r="E195" s="15" t="s">
        <v>98</v>
      </c>
      <c r="F195" s="15">
        <v>1</v>
      </c>
      <c r="G195" s="33">
        <v>420</v>
      </c>
      <c r="H195" s="14">
        <f t="shared" si="11"/>
        <v>420</v>
      </c>
      <c r="I195" s="15"/>
    </row>
    <row r="196" customHeight="1" spans="1:9">
      <c r="A196" s="15">
        <f t="shared" si="12"/>
        <v>11</v>
      </c>
      <c r="B196" s="15" t="s">
        <v>454</v>
      </c>
      <c r="C196" s="15" t="s">
        <v>456</v>
      </c>
      <c r="D196" s="15" t="s">
        <v>83</v>
      </c>
      <c r="E196" s="15" t="s">
        <v>98</v>
      </c>
      <c r="F196" s="15">
        <v>98</v>
      </c>
      <c r="G196" s="33">
        <v>98.97</v>
      </c>
      <c r="H196" s="14">
        <f t="shared" si="11"/>
        <v>9699.06</v>
      </c>
      <c r="I196" s="15"/>
    </row>
    <row r="197" customHeight="1" spans="1:9">
      <c r="A197" s="15">
        <f t="shared" si="12"/>
        <v>12</v>
      </c>
      <c r="B197" s="15" t="s">
        <v>457</v>
      </c>
      <c r="C197" s="15" t="s">
        <v>458</v>
      </c>
      <c r="D197" s="15" t="s">
        <v>459</v>
      </c>
      <c r="E197" s="15" t="s">
        <v>98</v>
      </c>
      <c r="F197" s="15">
        <v>588</v>
      </c>
      <c r="G197" s="33">
        <v>83.94</v>
      </c>
      <c r="H197" s="14">
        <f t="shared" si="11"/>
        <v>49356.72</v>
      </c>
      <c r="I197" s="15" t="s">
        <v>460</v>
      </c>
    </row>
    <row r="198" customHeight="1" spans="1:9">
      <c r="A198" s="15">
        <f t="shared" si="12"/>
        <v>13</v>
      </c>
      <c r="B198" s="15" t="s">
        <v>461</v>
      </c>
      <c r="C198" s="15" t="s">
        <v>421</v>
      </c>
      <c r="D198" s="15" t="s">
        <v>410</v>
      </c>
      <c r="E198" s="15" t="s">
        <v>98</v>
      </c>
      <c r="F198" s="15">
        <v>1</v>
      </c>
      <c r="G198" s="33">
        <v>412.12</v>
      </c>
      <c r="H198" s="14">
        <f t="shared" si="11"/>
        <v>412.12</v>
      </c>
      <c r="I198" s="15"/>
    </row>
    <row r="199" customHeight="1" spans="1:9">
      <c r="A199" s="15">
        <f t="shared" si="12"/>
        <v>14</v>
      </c>
      <c r="B199" s="15" t="s">
        <v>461</v>
      </c>
      <c r="C199" s="15" t="s">
        <v>442</v>
      </c>
      <c r="D199" s="15" t="s">
        <v>410</v>
      </c>
      <c r="E199" s="15" t="s">
        <v>98</v>
      </c>
      <c r="F199" s="15">
        <v>1</v>
      </c>
      <c r="G199" s="33">
        <v>178</v>
      </c>
      <c r="H199" s="14">
        <f t="shared" si="11"/>
        <v>178</v>
      </c>
      <c r="I199" s="15"/>
    </row>
    <row r="200" customHeight="1" spans="1:9">
      <c r="A200" s="15">
        <f t="shared" si="12"/>
        <v>15</v>
      </c>
      <c r="B200" s="15" t="s">
        <v>461</v>
      </c>
      <c r="C200" s="15" t="s">
        <v>510</v>
      </c>
      <c r="D200" s="15" t="s">
        <v>410</v>
      </c>
      <c r="E200" s="15" t="s">
        <v>98</v>
      </c>
      <c r="F200" s="15">
        <v>1</v>
      </c>
      <c r="G200" s="33">
        <v>45</v>
      </c>
      <c r="H200" s="14">
        <f t="shared" si="11"/>
        <v>45</v>
      </c>
      <c r="I200" s="15"/>
    </row>
    <row r="201" customHeight="1" spans="1:9">
      <c r="A201" s="15">
        <f t="shared" si="12"/>
        <v>16</v>
      </c>
      <c r="B201" s="15" t="s">
        <v>434</v>
      </c>
      <c r="C201" s="15" t="s">
        <v>90</v>
      </c>
      <c r="D201" s="15" t="s">
        <v>435</v>
      </c>
      <c r="E201" s="15" t="s">
        <v>98</v>
      </c>
      <c r="F201" s="15">
        <v>1</v>
      </c>
      <c r="G201" s="33">
        <v>2880</v>
      </c>
      <c r="H201" s="14">
        <f t="shared" si="11"/>
        <v>2880</v>
      </c>
      <c r="I201" s="15"/>
    </row>
    <row r="202" customHeight="1" spans="1:9">
      <c r="A202" s="15">
        <f t="shared" si="12"/>
        <v>17</v>
      </c>
      <c r="B202" s="15" t="s">
        <v>434</v>
      </c>
      <c r="C202" s="15" t="s">
        <v>109</v>
      </c>
      <c r="D202" s="15" t="s">
        <v>435</v>
      </c>
      <c r="E202" s="15" t="s">
        <v>98</v>
      </c>
      <c r="F202" s="15">
        <v>99</v>
      </c>
      <c r="G202" s="33">
        <v>720</v>
      </c>
      <c r="H202" s="14">
        <f t="shared" si="11"/>
        <v>71280</v>
      </c>
      <c r="I202" s="15"/>
    </row>
    <row r="203" customHeight="1" spans="1:9">
      <c r="A203" s="15">
        <f t="shared" si="12"/>
        <v>18</v>
      </c>
      <c r="B203" s="15" t="s">
        <v>434</v>
      </c>
      <c r="C203" s="15" t="s">
        <v>464</v>
      </c>
      <c r="D203" s="15" t="s">
        <v>435</v>
      </c>
      <c r="E203" s="15" t="s">
        <v>98</v>
      </c>
      <c r="F203" s="15">
        <v>2079</v>
      </c>
      <c r="G203" s="33">
        <v>120</v>
      </c>
      <c r="H203" s="14">
        <f t="shared" si="11"/>
        <v>249480</v>
      </c>
      <c r="I203" s="15"/>
    </row>
    <row r="204" customHeight="1" spans="1:9">
      <c r="A204" s="15">
        <f t="shared" si="12"/>
        <v>19</v>
      </c>
      <c r="B204" s="15" t="s">
        <v>436</v>
      </c>
      <c r="C204" s="15" t="s">
        <v>96</v>
      </c>
      <c r="D204" s="15" t="s">
        <v>435</v>
      </c>
      <c r="E204" s="15" t="s">
        <v>98</v>
      </c>
      <c r="F204" s="15">
        <v>1</v>
      </c>
      <c r="G204" s="33">
        <v>11200</v>
      </c>
      <c r="H204" s="14">
        <f t="shared" si="11"/>
        <v>11200</v>
      </c>
      <c r="I204" s="15" t="s">
        <v>437</v>
      </c>
    </row>
    <row r="205" customHeight="1" spans="1:9">
      <c r="A205" s="15">
        <f t="shared" si="12"/>
        <v>20</v>
      </c>
      <c r="B205" s="15" t="s">
        <v>436</v>
      </c>
      <c r="C205" s="15" t="s">
        <v>109</v>
      </c>
      <c r="D205" s="15" t="s">
        <v>435</v>
      </c>
      <c r="E205" s="15" t="s">
        <v>98</v>
      </c>
      <c r="F205" s="15">
        <v>1</v>
      </c>
      <c r="G205" s="33">
        <v>6500</v>
      </c>
      <c r="H205" s="14">
        <f t="shared" si="11"/>
        <v>6500</v>
      </c>
      <c r="I205" s="15" t="s">
        <v>437</v>
      </c>
    </row>
    <row r="206" customHeight="1" spans="1:9">
      <c r="A206" s="15">
        <f t="shared" si="12"/>
        <v>21</v>
      </c>
      <c r="B206" s="15" t="s">
        <v>465</v>
      </c>
      <c r="C206" s="15" t="s">
        <v>464</v>
      </c>
      <c r="D206" s="15" t="s">
        <v>435</v>
      </c>
      <c r="E206" s="15" t="s">
        <v>98</v>
      </c>
      <c r="F206" s="15">
        <v>2079</v>
      </c>
      <c r="G206" s="33">
        <v>446</v>
      </c>
      <c r="H206" s="14">
        <f t="shared" si="11"/>
        <v>927234</v>
      </c>
      <c r="I206" s="15"/>
    </row>
    <row r="207" customHeight="1" spans="1:9">
      <c r="A207" s="15">
        <f t="shared" si="12"/>
        <v>22</v>
      </c>
      <c r="B207" s="15" t="s">
        <v>440</v>
      </c>
      <c r="C207" s="15" t="s">
        <v>405</v>
      </c>
      <c r="D207" s="15" t="s">
        <v>435</v>
      </c>
      <c r="E207" s="15" t="s">
        <v>98</v>
      </c>
      <c r="F207" s="15">
        <v>1</v>
      </c>
      <c r="G207" s="33">
        <v>3467.87</v>
      </c>
      <c r="H207" s="14">
        <f t="shared" si="11"/>
        <v>3467.87</v>
      </c>
      <c r="I207" s="15"/>
    </row>
    <row r="208" customHeight="1" spans="1:9">
      <c r="A208" s="15">
        <f t="shared" si="12"/>
        <v>23</v>
      </c>
      <c r="B208" s="15" t="s">
        <v>440</v>
      </c>
      <c r="C208" s="15" t="s">
        <v>332</v>
      </c>
      <c r="D208" s="15" t="s">
        <v>435</v>
      </c>
      <c r="E208" s="15" t="s">
        <v>98</v>
      </c>
      <c r="F208" s="15">
        <v>2</v>
      </c>
      <c r="G208" s="33">
        <v>2215.14</v>
      </c>
      <c r="H208" s="14">
        <f t="shared" si="11"/>
        <v>4430.28</v>
      </c>
      <c r="I208" s="15"/>
    </row>
    <row r="209" customHeight="1" spans="1:9">
      <c r="A209" s="15">
        <f t="shared" si="12"/>
        <v>24</v>
      </c>
      <c r="B209" s="15" t="s">
        <v>440</v>
      </c>
      <c r="C209" s="15" t="s">
        <v>90</v>
      </c>
      <c r="D209" s="15" t="s">
        <v>435</v>
      </c>
      <c r="E209" s="15" t="s">
        <v>98</v>
      </c>
      <c r="F209" s="15">
        <v>1</v>
      </c>
      <c r="G209" s="17">
        <v>1446.92</v>
      </c>
      <c r="H209" s="14">
        <f t="shared" si="11"/>
        <v>1446.92</v>
      </c>
      <c r="I209" s="15"/>
    </row>
    <row r="210" customHeight="1" spans="1:9">
      <c r="A210" s="15">
        <f t="shared" si="12"/>
        <v>25</v>
      </c>
      <c r="B210" s="15" t="s">
        <v>440</v>
      </c>
      <c r="C210" s="15" t="s">
        <v>96</v>
      </c>
      <c r="D210" s="15" t="s">
        <v>435</v>
      </c>
      <c r="E210" s="15" t="s">
        <v>98</v>
      </c>
      <c r="F210" s="15">
        <v>10</v>
      </c>
      <c r="G210" s="17">
        <v>822.94</v>
      </c>
      <c r="H210" s="14">
        <f t="shared" si="11"/>
        <v>8229.4</v>
      </c>
      <c r="I210" s="15"/>
    </row>
    <row r="211" customHeight="1" spans="1:9">
      <c r="A211" s="15">
        <f t="shared" si="12"/>
        <v>26</v>
      </c>
      <c r="B211" s="15" t="s">
        <v>440</v>
      </c>
      <c r="C211" s="15" t="s">
        <v>109</v>
      </c>
      <c r="D211" s="15" t="s">
        <v>435</v>
      </c>
      <c r="E211" s="15" t="s">
        <v>98</v>
      </c>
      <c r="F211" s="15">
        <v>1</v>
      </c>
      <c r="G211" s="17">
        <v>462.73</v>
      </c>
      <c r="H211" s="14">
        <f t="shared" si="11"/>
        <v>462.73</v>
      </c>
      <c r="I211" s="15"/>
    </row>
    <row r="212" customHeight="1" spans="1:9">
      <c r="A212" s="15">
        <f t="shared" si="12"/>
        <v>27</v>
      </c>
      <c r="B212" s="15" t="s">
        <v>328</v>
      </c>
      <c r="C212" s="15" t="s">
        <v>464</v>
      </c>
      <c r="D212" s="15" t="s">
        <v>467</v>
      </c>
      <c r="E212" s="15" t="s">
        <v>98</v>
      </c>
      <c r="F212" s="15">
        <v>2079</v>
      </c>
      <c r="G212" s="33">
        <v>65</v>
      </c>
      <c r="H212" s="14">
        <f t="shared" si="11"/>
        <v>135135</v>
      </c>
      <c r="I212" s="15"/>
    </row>
    <row r="213" customHeight="1" spans="1:9">
      <c r="A213" s="15">
        <f t="shared" si="12"/>
        <v>28</v>
      </c>
      <c r="B213" s="15" t="s">
        <v>404</v>
      </c>
      <c r="C213" s="15" t="s">
        <v>405</v>
      </c>
      <c r="D213" s="15" t="s">
        <v>435</v>
      </c>
      <c r="E213" s="15" t="s">
        <v>98</v>
      </c>
      <c r="F213" s="15">
        <v>1</v>
      </c>
      <c r="G213" s="33">
        <v>1655.58</v>
      </c>
      <c r="H213" s="14">
        <f t="shared" si="11"/>
        <v>1655.58</v>
      </c>
      <c r="I213" s="15"/>
    </row>
    <row r="214" customHeight="1" spans="1:9">
      <c r="A214" s="15">
        <f t="shared" si="12"/>
        <v>29</v>
      </c>
      <c r="B214" s="15" t="s">
        <v>404</v>
      </c>
      <c r="C214" s="15" t="s">
        <v>332</v>
      </c>
      <c r="D214" s="15" t="s">
        <v>435</v>
      </c>
      <c r="E214" s="15" t="s">
        <v>98</v>
      </c>
      <c r="F214" s="15">
        <v>2</v>
      </c>
      <c r="G214" s="33">
        <v>893.94</v>
      </c>
      <c r="H214" s="14">
        <f t="shared" si="11"/>
        <v>1787.88</v>
      </c>
      <c r="I214" s="15"/>
    </row>
    <row r="215" customHeight="1" spans="1:9">
      <c r="A215" s="15">
        <f t="shared" si="12"/>
        <v>30</v>
      </c>
      <c r="B215" s="15" t="s">
        <v>404</v>
      </c>
      <c r="C215" s="15" t="s">
        <v>90</v>
      </c>
      <c r="D215" s="15" t="s">
        <v>435</v>
      </c>
      <c r="E215" s="15" t="s">
        <v>98</v>
      </c>
      <c r="F215" s="15">
        <v>1</v>
      </c>
      <c r="G215" s="33">
        <v>775.82</v>
      </c>
      <c r="H215" s="14">
        <f t="shared" si="11"/>
        <v>775.82</v>
      </c>
      <c r="I215" s="15"/>
    </row>
    <row r="216" customHeight="1" spans="1:9">
      <c r="A216" s="15">
        <f t="shared" si="12"/>
        <v>31</v>
      </c>
      <c r="B216" s="15" t="s">
        <v>404</v>
      </c>
      <c r="C216" s="15" t="s">
        <v>96</v>
      </c>
      <c r="D216" s="15" t="s">
        <v>435</v>
      </c>
      <c r="E216" s="15" t="s">
        <v>98</v>
      </c>
      <c r="F216" s="15">
        <v>1</v>
      </c>
      <c r="G216" s="33">
        <v>584.89</v>
      </c>
      <c r="H216" s="14">
        <f t="shared" si="11"/>
        <v>584.89</v>
      </c>
      <c r="I216" s="15"/>
    </row>
    <row r="217" customHeight="1" spans="1:9">
      <c r="A217" s="15">
        <f t="shared" si="12"/>
        <v>32</v>
      </c>
      <c r="B217" s="15" t="s">
        <v>404</v>
      </c>
      <c r="C217" s="15" t="s">
        <v>109</v>
      </c>
      <c r="D217" s="15" t="s">
        <v>435</v>
      </c>
      <c r="E217" s="15" t="s">
        <v>98</v>
      </c>
      <c r="F217" s="15">
        <v>1</v>
      </c>
      <c r="G217" s="33">
        <v>268</v>
      </c>
      <c r="H217" s="14">
        <f t="shared" si="11"/>
        <v>268</v>
      </c>
      <c r="I217" s="15"/>
    </row>
    <row r="218" customHeight="1" spans="1:9">
      <c r="A218" s="15">
        <f t="shared" si="12"/>
        <v>33</v>
      </c>
      <c r="B218" s="15" t="s">
        <v>438</v>
      </c>
      <c r="C218" s="15" t="s">
        <v>96</v>
      </c>
      <c r="D218" s="15" t="s">
        <v>435</v>
      </c>
      <c r="E218" s="15" t="s">
        <v>98</v>
      </c>
      <c r="F218" s="15">
        <v>1</v>
      </c>
      <c r="G218" s="33">
        <v>14040</v>
      </c>
      <c r="H218" s="14">
        <f t="shared" si="11"/>
        <v>14040</v>
      </c>
      <c r="I218" s="15"/>
    </row>
    <row r="219" customHeight="1" spans="1:9">
      <c r="A219" s="15">
        <f t="shared" si="12"/>
        <v>34</v>
      </c>
      <c r="B219" s="15" t="s">
        <v>438</v>
      </c>
      <c r="C219" s="15" t="s">
        <v>109</v>
      </c>
      <c r="D219" s="15" t="s">
        <v>435</v>
      </c>
      <c r="E219" s="15" t="s">
        <v>98</v>
      </c>
      <c r="F219" s="15">
        <v>1</v>
      </c>
      <c r="G219" s="33">
        <v>7506</v>
      </c>
      <c r="H219" s="14">
        <f t="shared" si="11"/>
        <v>7506</v>
      </c>
      <c r="I219" s="15"/>
    </row>
    <row r="220" customHeight="1" spans="1:9">
      <c r="A220" s="15">
        <f t="shared" si="12"/>
        <v>35</v>
      </c>
      <c r="B220" s="15" t="s">
        <v>346</v>
      </c>
      <c r="C220" s="15" t="s">
        <v>96</v>
      </c>
      <c r="D220" s="15" t="s">
        <v>439</v>
      </c>
      <c r="E220" s="15" t="s">
        <v>98</v>
      </c>
      <c r="F220" s="15">
        <v>1</v>
      </c>
      <c r="G220" s="17">
        <v>993</v>
      </c>
      <c r="H220" s="14">
        <f t="shared" si="11"/>
        <v>993</v>
      </c>
      <c r="I220" s="15"/>
    </row>
    <row r="221" customHeight="1" spans="1:9">
      <c r="A221" s="15">
        <f t="shared" si="12"/>
        <v>36</v>
      </c>
      <c r="B221" s="15" t="s">
        <v>346</v>
      </c>
      <c r="C221" s="15" t="s">
        <v>109</v>
      </c>
      <c r="D221" s="15" t="s">
        <v>439</v>
      </c>
      <c r="E221" s="15" t="s">
        <v>98</v>
      </c>
      <c r="F221" s="15">
        <v>1</v>
      </c>
      <c r="G221" s="17">
        <v>460</v>
      </c>
      <c r="H221" s="14">
        <f t="shared" si="11"/>
        <v>460</v>
      </c>
      <c r="I221" s="15"/>
    </row>
    <row r="222" customHeight="1" spans="1:9">
      <c r="A222" s="15">
        <f t="shared" si="12"/>
        <v>37</v>
      </c>
      <c r="B222" s="15" t="s">
        <v>443</v>
      </c>
      <c r="C222" s="15" t="s">
        <v>522</v>
      </c>
      <c r="D222" s="15" t="s">
        <v>83</v>
      </c>
      <c r="E222" s="15" t="s">
        <v>98</v>
      </c>
      <c r="F222" s="15">
        <v>2</v>
      </c>
      <c r="G222" s="33">
        <v>762.4</v>
      </c>
      <c r="H222" s="14">
        <f t="shared" si="11"/>
        <v>1524.8</v>
      </c>
      <c r="I222" s="15"/>
    </row>
    <row r="223" customHeight="1" spans="1:9">
      <c r="A223" s="15">
        <f t="shared" si="12"/>
        <v>38</v>
      </c>
      <c r="B223" s="15" t="s">
        <v>443</v>
      </c>
      <c r="C223" s="15" t="s">
        <v>444</v>
      </c>
      <c r="D223" s="15" t="s">
        <v>83</v>
      </c>
      <c r="E223" s="15" t="s">
        <v>98</v>
      </c>
      <c r="F223" s="15">
        <v>2</v>
      </c>
      <c r="G223" s="17">
        <v>165</v>
      </c>
      <c r="H223" s="14">
        <f t="shared" si="11"/>
        <v>330</v>
      </c>
      <c r="I223" s="15"/>
    </row>
    <row r="224" customHeight="1" spans="1:9">
      <c r="A224" s="15">
        <f t="shared" si="12"/>
        <v>39</v>
      </c>
      <c r="B224" s="15" t="s">
        <v>443</v>
      </c>
      <c r="C224" s="15" t="s">
        <v>451</v>
      </c>
      <c r="D224" s="15" t="s">
        <v>83</v>
      </c>
      <c r="E224" s="15" t="s">
        <v>98</v>
      </c>
      <c r="F224" s="15">
        <v>2</v>
      </c>
      <c r="G224" s="17">
        <v>91.72</v>
      </c>
      <c r="H224" s="14">
        <f t="shared" si="11"/>
        <v>183.44</v>
      </c>
      <c r="I224" s="15"/>
    </row>
    <row r="225" customHeight="1" spans="1:9">
      <c r="A225" s="15">
        <f t="shared" si="12"/>
        <v>40</v>
      </c>
      <c r="B225" s="15" t="s">
        <v>468</v>
      </c>
      <c r="C225" s="15" t="s">
        <v>451</v>
      </c>
      <c r="D225" s="15" t="s">
        <v>83</v>
      </c>
      <c r="E225" s="15" t="s">
        <v>98</v>
      </c>
      <c r="F225" s="15">
        <v>5</v>
      </c>
      <c r="G225" s="33">
        <v>45</v>
      </c>
      <c r="H225" s="14">
        <f t="shared" si="11"/>
        <v>225</v>
      </c>
      <c r="I225" s="15"/>
    </row>
    <row r="226" customHeight="1" spans="1:9">
      <c r="A226" s="15">
        <f t="shared" si="12"/>
        <v>41</v>
      </c>
      <c r="B226" s="15" t="s">
        <v>524</v>
      </c>
      <c r="C226" s="15" t="s">
        <v>405</v>
      </c>
      <c r="D226" s="15" t="s">
        <v>410</v>
      </c>
      <c r="E226" s="15" t="s">
        <v>98</v>
      </c>
      <c r="F226" s="15">
        <v>2</v>
      </c>
      <c r="G226" s="33">
        <v>708</v>
      </c>
      <c r="H226" s="14">
        <f t="shared" si="11"/>
        <v>1416</v>
      </c>
      <c r="I226" s="15"/>
    </row>
    <row r="227" customHeight="1" spans="1:9">
      <c r="A227" s="15">
        <f t="shared" si="12"/>
        <v>42</v>
      </c>
      <c r="B227" s="15" t="s">
        <v>406</v>
      </c>
      <c r="C227" s="15" t="s">
        <v>522</v>
      </c>
      <c r="D227" s="15" t="s">
        <v>83</v>
      </c>
      <c r="E227" s="15" t="s">
        <v>98</v>
      </c>
      <c r="F227" s="15">
        <v>2</v>
      </c>
      <c r="G227" s="33">
        <v>185</v>
      </c>
      <c r="H227" s="14">
        <f t="shared" si="11"/>
        <v>370</v>
      </c>
      <c r="I227" s="15"/>
    </row>
    <row r="228" customHeight="1" spans="1:9">
      <c r="A228" s="15">
        <f t="shared" si="12"/>
        <v>43</v>
      </c>
      <c r="B228" s="15" t="s">
        <v>406</v>
      </c>
      <c r="C228" s="15" t="s">
        <v>444</v>
      </c>
      <c r="D228" s="15" t="s">
        <v>83</v>
      </c>
      <c r="E228" s="15" t="s">
        <v>98</v>
      </c>
      <c r="F228" s="15">
        <v>12</v>
      </c>
      <c r="G228" s="33">
        <v>170</v>
      </c>
      <c r="H228" s="14">
        <f t="shared" si="11"/>
        <v>2040</v>
      </c>
      <c r="I228" s="15"/>
    </row>
    <row r="229" customHeight="1" spans="1:9">
      <c r="A229" s="15">
        <f t="shared" si="12"/>
        <v>44</v>
      </c>
      <c r="B229" s="15" t="s">
        <v>406</v>
      </c>
      <c r="C229" s="15" t="s">
        <v>451</v>
      </c>
      <c r="D229" s="15" t="s">
        <v>83</v>
      </c>
      <c r="E229" s="15" t="s">
        <v>98</v>
      </c>
      <c r="F229" s="15">
        <v>11</v>
      </c>
      <c r="G229" s="33">
        <v>90</v>
      </c>
      <c r="H229" s="14">
        <f t="shared" si="11"/>
        <v>990</v>
      </c>
      <c r="I229" s="15"/>
    </row>
    <row r="230" customHeight="1" spans="1:9">
      <c r="A230" s="15">
        <f t="shared" si="12"/>
        <v>45</v>
      </c>
      <c r="B230" s="15" t="s">
        <v>406</v>
      </c>
      <c r="C230" s="15" t="s">
        <v>452</v>
      </c>
      <c r="D230" s="15" t="s">
        <v>83</v>
      </c>
      <c r="E230" s="15" t="s">
        <v>98</v>
      </c>
      <c r="F230" s="15">
        <v>1</v>
      </c>
      <c r="G230" s="33">
        <v>60</v>
      </c>
      <c r="H230" s="14">
        <f t="shared" si="11"/>
        <v>60</v>
      </c>
      <c r="I230" s="15"/>
    </row>
    <row r="231" customHeight="1" spans="1:9">
      <c r="A231" s="15">
        <f t="shared" si="12"/>
        <v>46</v>
      </c>
      <c r="B231" s="15" t="s">
        <v>470</v>
      </c>
      <c r="C231" s="15" t="s">
        <v>525</v>
      </c>
      <c r="D231" s="15" t="s">
        <v>447</v>
      </c>
      <c r="E231" s="15" t="s">
        <v>137</v>
      </c>
      <c r="F231" s="15">
        <v>1</v>
      </c>
      <c r="G231" s="34">
        <v>11000</v>
      </c>
      <c r="H231" s="14">
        <f t="shared" si="11"/>
        <v>11000</v>
      </c>
      <c r="I231" s="15"/>
    </row>
    <row r="232" customHeight="1" spans="1:9">
      <c r="A232" s="15">
        <f t="shared" si="12"/>
        <v>47</v>
      </c>
      <c r="B232" s="15" t="s">
        <v>470</v>
      </c>
      <c r="C232" s="15" t="s">
        <v>526</v>
      </c>
      <c r="D232" s="15" t="s">
        <v>447</v>
      </c>
      <c r="E232" s="15" t="s">
        <v>137</v>
      </c>
      <c r="F232" s="15">
        <v>98</v>
      </c>
      <c r="G232" s="34">
        <v>7000</v>
      </c>
      <c r="H232" s="14">
        <f t="shared" si="11"/>
        <v>686000</v>
      </c>
      <c r="I232" s="10"/>
    </row>
    <row r="233" customHeight="1" spans="1:9">
      <c r="A233" s="15">
        <f t="shared" si="12"/>
        <v>48</v>
      </c>
      <c r="B233" s="18" t="s">
        <v>424</v>
      </c>
      <c r="C233" s="15" t="s">
        <v>496</v>
      </c>
      <c r="D233" s="15" t="s">
        <v>426</v>
      </c>
      <c r="E233" s="15" t="s">
        <v>137</v>
      </c>
      <c r="F233" s="15">
        <v>7</v>
      </c>
      <c r="G233" s="34">
        <v>5000</v>
      </c>
      <c r="H233" s="14">
        <f t="shared" si="11"/>
        <v>35000</v>
      </c>
      <c r="I233" s="15"/>
    </row>
    <row r="234" customHeight="1" spans="1:9">
      <c r="A234" s="15">
        <f t="shared" si="12"/>
        <v>49</v>
      </c>
      <c r="B234" s="15" t="s">
        <v>479</v>
      </c>
      <c r="C234" s="15"/>
      <c r="D234" s="15"/>
      <c r="E234" s="15" t="s">
        <v>98</v>
      </c>
      <c r="F234" s="15">
        <v>2091</v>
      </c>
      <c r="G234" s="17">
        <v>40</v>
      </c>
      <c r="H234" s="14">
        <f t="shared" si="11"/>
        <v>83640</v>
      </c>
      <c r="I234" s="15"/>
    </row>
    <row r="235" customHeight="1" spans="1:9">
      <c r="A235" s="15">
        <f t="shared" si="12"/>
        <v>50</v>
      </c>
      <c r="B235" s="15" t="s">
        <v>480</v>
      </c>
      <c r="C235" s="15"/>
      <c r="D235" s="15"/>
      <c r="E235" s="15" t="s">
        <v>98</v>
      </c>
      <c r="F235" s="15">
        <v>70</v>
      </c>
      <c r="G235" s="17">
        <v>120</v>
      </c>
      <c r="H235" s="14">
        <f t="shared" si="11"/>
        <v>8400</v>
      </c>
      <c r="I235" s="15"/>
    </row>
    <row r="236" customHeight="1" spans="1:9">
      <c r="A236" s="15"/>
      <c r="B236" s="10" t="s">
        <v>130</v>
      </c>
      <c r="C236" s="15"/>
      <c r="D236" s="15"/>
      <c r="E236" s="15"/>
      <c r="F236" s="15"/>
      <c r="G236" s="15"/>
      <c r="H236" s="12">
        <f>SUM(H186:H235)</f>
        <v>2507907.26</v>
      </c>
      <c r="I236" s="15"/>
    </row>
    <row r="237" customHeight="1" spans="1:9">
      <c r="A237" s="10" t="s">
        <v>448</v>
      </c>
      <c r="B237" s="10" t="s">
        <v>482</v>
      </c>
      <c r="C237" s="10"/>
      <c r="D237" s="10"/>
      <c r="E237" s="10"/>
      <c r="F237" s="10"/>
      <c r="G237" s="35"/>
      <c r="H237" s="12"/>
      <c r="I237" s="10"/>
    </row>
    <row r="238" customHeight="1" spans="1:9">
      <c r="A238" s="15">
        <v>1</v>
      </c>
      <c r="B238" s="15" t="s">
        <v>483</v>
      </c>
      <c r="C238" s="15" t="s">
        <v>484</v>
      </c>
      <c r="D238" s="15" t="s">
        <v>485</v>
      </c>
      <c r="E238" s="15" t="s">
        <v>105</v>
      </c>
      <c r="F238" s="15">
        <v>204</v>
      </c>
      <c r="G238" s="17">
        <v>159.11</v>
      </c>
      <c r="H238" s="14">
        <f t="shared" ref="H238:H249" si="13">F238*G238</f>
        <v>32458.44</v>
      </c>
      <c r="I238" s="15"/>
    </row>
    <row r="239" customHeight="1" spans="1:9">
      <c r="A239" s="15">
        <f t="shared" ref="A239:A249" si="14">A238+1</f>
        <v>2</v>
      </c>
      <c r="B239" s="15" t="s">
        <v>483</v>
      </c>
      <c r="C239" s="15" t="s">
        <v>486</v>
      </c>
      <c r="D239" s="15" t="s">
        <v>485</v>
      </c>
      <c r="E239" s="15" t="s">
        <v>105</v>
      </c>
      <c r="F239" s="15">
        <v>272</v>
      </c>
      <c r="G239" s="17">
        <v>60.9</v>
      </c>
      <c r="H239" s="14">
        <f t="shared" si="13"/>
        <v>16564.8</v>
      </c>
      <c r="I239" s="15"/>
    </row>
    <row r="240" customHeight="1" spans="1:9">
      <c r="A240" s="15">
        <f t="shared" si="14"/>
        <v>3</v>
      </c>
      <c r="B240" s="15" t="s">
        <v>416</v>
      </c>
      <c r="C240" s="15" t="s">
        <v>442</v>
      </c>
      <c r="D240" s="15" t="s">
        <v>410</v>
      </c>
      <c r="E240" s="15" t="s">
        <v>98</v>
      </c>
      <c r="F240" s="15">
        <v>1</v>
      </c>
      <c r="G240" s="33">
        <v>420</v>
      </c>
      <c r="H240" s="14">
        <f t="shared" si="13"/>
        <v>420</v>
      </c>
      <c r="I240" s="15"/>
    </row>
    <row r="241" customHeight="1" spans="1:9">
      <c r="A241" s="15">
        <f t="shared" si="14"/>
        <v>4</v>
      </c>
      <c r="B241" s="15" t="s">
        <v>527</v>
      </c>
      <c r="C241" s="15" t="s">
        <v>490</v>
      </c>
      <c r="D241" s="15" t="s">
        <v>83</v>
      </c>
      <c r="E241" s="15" t="s">
        <v>98</v>
      </c>
      <c r="F241" s="15">
        <v>1</v>
      </c>
      <c r="G241" s="33">
        <v>120</v>
      </c>
      <c r="H241" s="14">
        <f t="shared" si="13"/>
        <v>120</v>
      </c>
      <c r="I241" s="15" t="s">
        <v>488</v>
      </c>
    </row>
    <row r="242" customHeight="1" spans="1:9">
      <c r="A242" s="15">
        <f t="shared" si="14"/>
        <v>5</v>
      </c>
      <c r="B242" s="15" t="s">
        <v>454</v>
      </c>
      <c r="C242" s="15" t="s">
        <v>487</v>
      </c>
      <c r="D242" s="15" t="s">
        <v>83</v>
      </c>
      <c r="E242" s="15" t="s">
        <v>98</v>
      </c>
      <c r="F242" s="15">
        <v>1</v>
      </c>
      <c r="G242" s="33">
        <v>420</v>
      </c>
      <c r="H242" s="14">
        <f t="shared" si="13"/>
        <v>420</v>
      </c>
      <c r="I242" s="15" t="s">
        <v>488</v>
      </c>
    </row>
    <row r="243" customHeight="1" spans="1:9">
      <c r="A243" s="15">
        <f t="shared" si="14"/>
        <v>6</v>
      </c>
      <c r="B243" s="15" t="s">
        <v>461</v>
      </c>
      <c r="C243" s="15" t="s">
        <v>489</v>
      </c>
      <c r="D243" s="15" t="s">
        <v>410</v>
      </c>
      <c r="E243" s="15" t="s">
        <v>98</v>
      </c>
      <c r="F243" s="15">
        <v>2</v>
      </c>
      <c r="G243" s="33">
        <v>165.36</v>
      </c>
      <c r="H243" s="14">
        <f t="shared" si="13"/>
        <v>330.72</v>
      </c>
      <c r="I243" s="15"/>
    </row>
    <row r="244" customHeight="1" spans="1:9">
      <c r="A244" s="15">
        <f t="shared" si="14"/>
        <v>7</v>
      </c>
      <c r="B244" s="15" t="s">
        <v>443</v>
      </c>
      <c r="C244" s="15" t="s">
        <v>444</v>
      </c>
      <c r="D244" s="15" t="s">
        <v>83</v>
      </c>
      <c r="E244" s="15" t="s">
        <v>98</v>
      </c>
      <c r="F244" s="15">
        <v>2</v>
      </c>
      <c r="G244" s="17">
        <v>165</v>
      </c>
      <c r="H244" s="14">
        <f t="shared" si="13"/>
        <v>330</v>
      </c>
      <c r="I244" s="15" t="s">
        <v>488</v>
      </c>
    </row>
    <row r="245" customHeight="1" spans="1:9">
      <c r="A245" s="15">
        <f t="shared" si="14"/>
        <v>8</v>
      </c>
      <c r="B245" s="15" t="s">
        <v>443</v>
      </c>
      <c r="C245" s="15" t="s">
        <v>451</v>
      </c>
      <c r="D245" s="15" t="s">
        <v>83</v>
      </c>
      <c r="E245" s="15" t="s">
        <v>98</v>
      </c>
      <c r="F245" s="15">
        <v>2</v>
      </c>
      <c r="G245" s="17">
        <v>91.72</v>
      </c>
      <c r="H245" s="14">
        <f t="shared" si="13"/>
        <v>183.44</v>
      </c>
      <c r="I245" s="15" t="s">
        <v>488</v>
      </c>
    </row>
    <row r="246" customHeight="1" spans="1:9">
      <c r="A246" s="15">
        <f t="shared" si="14"/>
        <v>9</v>
      </c>
      <c r="B246" s="15" t="s">
        <v>468</v>
      </c>
      <c r="C246" s="15" t="s">
        <v>451</v>
      </c>
      <c r="D246" s="15" t="s">
        <v>83</v>
      </c>
      <c r="E246" s="15" t="s">
        <v>98</v>
      </c>
      <c r="F246" s="15">
        <v>2</v>
      </c>
      <c r="G246" s="17">
        <v>45</v>
      </c>
      <c r="H246" s="14">
        <f t="shared" si="13"/>
        <v>90</v>
      </c>
      <c r="I246" s="15" t="s">
        <v>488</v>
      </c>
    </row>
    <row r="247" customHeight="1" spans="1:9">
      <c r="A247" s="15">
        <f t="shared" si="14"/>
        <v>10</v>
      </c>
      <c r="B247" s="15" t="s">
        <v>440</v>
      </c>
      <c r="C247" s="15" t="s">
        <v>96</v>
      </c>
      <c r="D247" s="15" t="s">
        <v>435</v>
      </c>
      <c r="E247" s="15" t="s">
        <v>98</v>
      </c>
      <c r="F247" s="15">
        <v>5</v>
      </c>
      <c r="G247" s="17">
        <v>822.94</v>
      </c>
      <c r="H247" s="14">
        <f t="shared" si="13"/>
        <v>4114.7</v>
      </c>
      <c r="I247" s="15"/>
    </row>
    <row r="248" customHeight="1" spans="1:9">
      <c r="A248" s="15">
        <f t="shared" si="14"/>
        <v>11</v>
      </c>
      <c r="B248" s="15" t="s">
        <v>493</v>
      </c>
      <c r="C248" s="15" t="s">
        <v>494</v>
      </c>
      <c r="D248" s="15" t="s">
        <v>435</v>
      </c>
      <c r="E248" s="15" t="s">
        <v>146</v>
      </c>
      <c r="F248" s="15">
        <v>5</v>
      </c>
      <c r="G248" s="17">
        <v>1546.03</v>
      </c>
      <c r="H248" s="14">
        <f t="shared" si="13"/>
        <v>7730.15</v>
      </c>
      <c r="I248" s="15"/>
    </row>
    <row r="249" customHeight="1" spans="1:9">
      <c r="A249" s="15">
        <f t="shared" si="14"/>
        <v>12</v>
      </c>
      <c r="B249" s="15" t="s">
        <v>495</v>
      </c>
      <c r="C249" s="15" t="s">
        <v>496</v>
      </c>
      <c r="D249" s="15" t="s">
        <v>426</v>
      </c>
      <c r="E249" s="15" t="s">
        <v>137</v>
      </c>
      <c r="F249" s="15">
        <v>5</v>
      </c>
      <c r="G249" s="20">
        <v>5000</v>
      </c>
      <c r="H249" s="14">
        <f t="shared" si="13"/>
        <v>25000</v>
      </c>
      <c r="I249" s="15"/>
    </row>
    <row r="250" customHeight="1" spans="1:9">
      <c r="A250" s="15"/>
      <c r="B250" s="10" t="s">
        <v>130</v>
      </c>
      <c r="C250" s="15"/>
      <c r="D250" s="15"/>
      <c r="E250" s="15"/>
      <c r="F250" s="15"/>
      <c r="G250" s="17"/>
      <c r="H250" s="12">
        <f>SUM(H238:H249)</f>
        <v>87762.25</v>
      </c>
      <c r="I250" s="15"/>
    </row>
    <row r="251" customHeight="1" spans="1:9">
      <c r="A251" s="13" t="s">
        <v>481</v>
      </c>
      <c r="B251" s="13" t="s">
        <v>528</v>
      </c>
      <c r="C251" s="13"/>
      <c r="D251" s="13"/>
      <c r="E251" s="13"/>
      <c r="F251" s="13"/>
      <c r="G251" s="29"/>
      <c r="H251" s="29"/>
      <c r="I251" s="13"/>
    </row>
    <row r="252" customHeight="1" spans="1:9">
      <c r="A252" s="16">
        <v>1</v>
      </c>
      <c r="B252" s="16" t="s">
        <v>499</v>
      </c>
      <c r="C252" s="16"/>
      <c r="D252" s="16"/>
      <c r="E252" s="16" t="s">
        <v>134</v>
      </c>
      <c r="F252" s="16">
        <v>2030</v>
      </c>
      <c r="G252" s="30">
        <v>150.4</v>
      </c>
      <c r="H252" s="14">
        <f>F252*G252</f>
        <v>305312</v>
      </c>
      <c r="I252" s="16" t="s">
        <v>529</v>
      </c>
    </row>
    <row r="253" customHeight="1" spans="1:9">
      <c r="A253" s="16">
        <v>2</v>
      </c>
      <c r="B253" s="16" t="s">
        <v>501</v>
      </c>
      <c r="C253" s="16"/>
      <c r="D253" s="16"/>
      <c r="E253" s="16" t="s">
        <v>134</v>
      </c>
      <c r="F253" s="16">
        <v>200</v>
      </c>
      <c r="G253" s="30">
        <v>251.28</v>
      </c>
      <c r="H253" s="14">
        <f>F253*G253</f>
        <v>50256</v>
      </c>
      <c r="I253" s="16" t="s">
        <v>530</v>
      </c>
    </row>
    <row r="254" customHeight="1" spans="1:9">
      <c r="A254" s="36"/>
      <c r="B254" s="10" t="s">
        <v>130</v>
      </c>
      <c r="C254" s="16"/>
      <c r="D254" s="16"/>
      <c r="E254" s="16" t="s">
        <v>152</v>
      </c>
      <c r="F254" s="16"/>
      <c r="G254" s="16"/>
      <c r="H254" s="31">
        <f>SUM(H252:H253)</f>
        <v>355568</v>
      </c>
      <c r="I254" s="16"/>
    </row>
    <row r="255" customHeight="1" spans="1:9">
      <c r="A255" s="36"/>
      <c r="B255" s="16" t="s">
        <v>151</v>
      </c>
      <c r="C255" s="16"/>
      <c r="D255" s="16"/>
      <c r="E255" s="16"/>
      <c r="F255" s="16"/>
      <c r="G255" s="16"/>
      <c r="H255" s="31">
        <f>SUM(H184,H236,H250,H254)</f>
        <v>3052458.35</v>
      </c>
      <c r="I255" s="16"/>
    </row>
    <row r="256" customHeight="1" spans="1:9">
      <c r="A256" s="8" t="s">
        <v>531</v>
      </c>
      <c r="B256" s="9"/>
      <c r="C256" s="9"/>
      <c r="D256" s="9"/>
      <c r="E256" s="9"/>
      <c r="F256" s="9"/>
      <c r="G256" s="9"/>
      <c r="H256" s="9"/>
      <c r="I256" s="9"/>
    </row>
    <row r="257" customHeight="1" spans="1:9">
      <c r="A257" s="10" t="s">
        <v>64</v>
      </c>
      <c r="B257" s="10" t="s">
        <v>308</v>
      </c>
      <c r="C257" s="10" t="s">
        <v>388</v>
      </c>
      <c r="D257" s="10" t="s">
        <v>67</v>
      </c>
      <c r="E257" s="10" t="s">
        <v>14</v>
      </c>
      <c r="F257" s="10" t="s">
        <v>15</v>
      </c>
      <c r="G257" s="10" t="s">
        <v>69</v>
      </c>
      <c r="H257" s="10" t="s">
        <v>389</v>
      </c>
      <c r="I257" s="10" t="s">
        <v>310</v>
      </c>
    </row>
    <row r="258" customHeight="1" spans="1:9">
      <c r="A258" s="10"/>
      <c r="B258" s="10" t="s">
        <v>391</v>
      </c>
      <c r="C258" s="10"/>
      <c r="D258" s="10"/>
      <c r="E258" s="10"/>
      <c r="F258" s="10"/>
      <c r="G258" s="12"/>
      <c r="H258" s="12"/>
      <c r="I258" s="10"/>
    </row>
    <row r="259" customHeight="1" spans="1:9">
      <c r="A259" s="10" t="s">
        <v>393</v>
      </c>
      <c r="B259" s="10" t="s">
        <v>432</v>
      </c>
      <c r="C259" s="10"/>
      <c r="D259" s="10"/>
      <c r="E259" s="10"/>
      <c r="F259" s="10"/>
      <c r="G259" s="12"/>
      <c r="H259" s="14"/>
      <c r="I259" s="15"/>
    </row>
    <row r="260" customHeight="1" spans="1:9">
      <c r="A260" s="15">
        <v>1</v>
      </c>
      <c r="B260" s="15" t="s">
        <v>443</v>
      </c>
      <c r="C260" s="15" t="s">
        <v>522</v>
      </c>
      <c r="D260" s="15" t="s">
        <v>83</v>
      </c>
      <c r="E260" s="15" t="s">
        <v>98</v>
      </c>
      <c r="F260" s="15">
        <v>1</v>
      </c>
      <c r="G260" s="33">
        <v>762.4</v>
      </c>
      <c r="H260" s="14">
        <f t="shared" ref="H260:H265" si="15">G260*F260</f>
        <v>762.4</v>
      </c>
      <c r="I260" s="15"/>
    </row>
    <row r="261" customHeight="1" spans="1:9">
      <c r="A261" s="15">
        <v>2</v>
      </c>
      <c r="B261" s="15" t="s">
        <v>445</v>
      </c>
      <c r="C261" s="15" t="s">
        <v>532</v>
      </c>
      <c r="D261" s="15" t="s">
        <v>447</v>
      </c>
      <c r="E261" s="15" t="s">
        <v>137</v>
      </c>
      <c r="F261" s="15">
        <v>2</v>
      </c>
      <c r="G261" s="34">
        <v>12000</v>
      </c>
      <c r="H261" s="14">
        <f t="shared" si="15"/>
        <v>24000</v>
      </c>
      <c r="I261" s="15"/>
    </row>
    <row r="262" customHeight="1" spans="1:9">
      <c r="A262" s="15">
        <v>3</v>
      </c>
      <c r="B262" s="18" t="s">
        <v>533</v>
      </c>
      <c r="C262" s="15" t="s">
        <v>496</v>
      </c>
      <c r="D262" s="15" t="s">
        <v>426</v>
      </c>
      <c r="E262" s="15" t="s">
        <v>137</v>
      </c>
      <c r="F262" s="15">
        <v>2</v>
      </c>
      <c r="G262" s="20">
        <v>5000</v>
      </c>
      <c r="H262" s="14">
        <f t="shared" ref="H262:H271" si="16">F262*G262</f>
        <v>10000</v>
      </c>
      <c r="I262" s="15"/>
    </row>
    <row r="263" customHeight="1" spans="1:9">
      <c r="A263" s="15">
        <v>4</v>
      </c>
      <c r="B263" s="15" t="s">
        <v>406</v>
      </c>
      <c r="C263" s="15" t="s">
        <v>522</v>
      </c>
      <c r="D263" s="15" t="s">
        <v>83</v>
      </c>
      <c r="E263" s="15" t="s">
        <v>98</v>
      </c>
      <c r="F263" s="15">
        <v>2</v>
      </c>
      <c r="G263" s="33">
        <v>185</v>
      </c>
      <c r="H263" s="14">
        <f t="shared" si="16"/>
        <v>370</v>
      </c>
      <c r="I263" s="15"/>
    </row>
    <row r="264" customHeight="1" spans="1:9">
      <c r="A264" s="15">
        <v>5</v>
      </c>
      <c r="B264" s="15" t="s">
        <v>534</v>
      </c>
      <c r="C264" s="15" t="s">
        <v>90</v>
      </c>
      <c r="D264" s="15" t="s">
        <v>410</v>
      </c>
      <c r="E264" s="15" t="s">
        <v>98</v>
      </c>
      <c r="F264" s="15">
        <v>2</v>
      </c>
      <c r="G264" s="33">
        <v>762.4</v>
      </c>
      <c r="H264" s="14">
        <f t="shared" si="15"/>
        <v>1524.8</v>
      </c>
      <c r="I264" s="15"/>
    </row>
    <row r="265" customHeight="1" spans="1:9">
      <c r="A265" s="15">
        <v>6</v>
      </c>
      <c r="B265" s="15" t="s">
        <v>441</v>
      </c>
      <c r="C265" s="15" t="s">
        <v>535</v>
      </c>
      <c r="D265" s="15" t="s">
        <v>410</v>
      </c>
      <c r="E265" s="15" t="s">
        <v>98</v>
      </c>
      <c r="F265" s="15">
        <v>4</v>
      </c>
      <c r="G265" s="33">
        <v>412.12</v>
      </c>
      <c r="H265" s="14">
        <f t="shared" si="15"/>
        <v>1648.48</v>
      </c>
      <c r="I265" s="15"/>
    </row>
    <row r="266" customHeight="1" spans="1:9">
      <c r="A266" s="15">
        <v>7</v>
      </c>
      <c r="B266" s="15" t="s">
        <v>434</v>
      </c>
      <c r="C266" s="15" t="s">
        <v>90</v>
      </c>
      <c r="D266" s="15" t="s">
        <v>435</v>
      </c>
      <c r="E266" s="15" t="s">
        <v>98</v>
      </c>
      <c r="F266" s="15">
        <v>4</v>
      </c>
      <c r="G266" s="33">
        <v>2880</v>
      </c>
      <c r="H266" s="14">
        <f t="shared" si="16"/>
        <v>11520</v>
      </c>
      <c r="I266" s="15"/>
    </row>
    <row r="267" customHeight="1" spans="1:9">
      <c r="A267" s="15">
        <v>8</v>
      </c>
      <c r="B267" s="15" t="s">
        <v>346</v>
      </c>
      <c r="C267" s="15" t="s">
        <v>90</v>
      </c>
      <c r="D267" s="15" t="s">
        <v>439</v>
      </c>
      <c r="E267" s="15" t="s">
        <v>98</v>
      </c>
      <c r="F267" s="15">
        <v>4</v>
      </c>
      <c r="G267" s="33">
        <v>2661.6</v>
      </c>
      <c r="H267" s="14">
        <f t="shared" si="16"/>
        <v>10646.4</v>
      </c>
      <c r="I267" s="15"/>
    </row>
    <row r="268" customHeight="1" spans="1:9">
      <c r="A268" s="15">
        <v>9</v>
      </c>
      <c r="B268" s="15" t="s">
        <v>436</v>
      </c>
      <c r="C268" s="15" t="s">
        <v>90</v>
      </c>
      <c r="D268" s="15" t="s">
        <v>435</v>
      </c>
      <c r="E268" s="15" t="s">
        <v>98</v>
      </c>
      <c r="F268" s="15">
        <v>4</v>
      </c>
      <c r="G268" s="33">
        <v>15600</v>
      </c>
      <c r="H268" s="14">
        <f t="shared" si="16"/>
        <v>62400</v>
      </c>
      <c r="I268" s="15" t="s">
        <v>437</v>
      </c>
    </row>
    <row r="269" customHeight="1" spans="1:9">
      <c r="A269" s="15">
        <v>10</v>
      </c>
      <c r="B269" s="15" t="s">
        <v>438</v>
      </c>
      <c r="C269" s="15" t="s">
        <v>90</v>
      </c>
      <c r="D269" s="15" t="s">
        <v>435</v>
      </c>
      <c r="E269" s="15" t="s">
        <v>98</v>
      </c>
      <c r="F269" s="15">
        <v>4</v>
      </c>
      <c r="G269" s="33">
        <v>19000</v>
      </c>
      <c r="H269" s="14">
        <f t="shared" si="16"/>
        <v>76000</v>
      </c>
      <c r="I269" s="15"/>
    </row>
    <row r="270" customHeight="1" spans="1:9">
      <c r="A270" s="15">
        <v>11</v>
      </c>
      <c r="B270" s="15" t="s">
        <v>404</v>
      </c>
      <c r="C270" s="15" t="s">
        <v>90</v>
      </c>
      <c r="D270" s="15" t="s">
        <v>401</v>
      </c>
      <c r="E270" s="15" t="s">
        <v>98</v>
      </c>
      <c r="F270" s="15">
        <v>4</v>
      </c>
      <c r="G270" s="33">
        <v>775.82</v>
      </c>
      <c r="H270" s="14">
        <f t="shared" si="16"/>
        <v>3103.28</v>
      </c>
      <c r="I270" s="15"/>
    </row>
    <row r="271" customHeight="1" spans="1:9">
      <c r="A271" s="15">
        <v>12</v>
      </c>
      <c r="B271" s="15" t="s">
        <v>440</v>
      </c>
      <c r="C271" s="15" t="s">
        <v>90</v>
      </c>
      <c r="D271" s="15" t="s">
        <v>435</v>
      </c>
      <c r="E271" s="15" t="s">
        <v>98</v>
      </c>
      <c r="F271" s="15">
        <v>4</v>
      </c>
      <c r="G271" s="33">
        <v>1446.92</v>
      </c>
      <c r="H271" s="14">
        <f t="shared" si="16"/>
        <v>5787.68</v>
      </c>
      <c r="I271" s="15"/>
    </row>
    <row r="272" customHeight="1" spans="1:9">
      <c r="A272" s="15">
        <v>13</v>
      </c>
      <c r="B272" s="15" t="s">
        <v>406</v>
      </c>
      <c r="C272" s="15" t="s">
        <v>444</v>
      </c>
      <c r="D272" s="15" t="s">
        <v>83</v>
      </c>
      <c r="E272" s="15" t="s">
        <v>98</v>
      </c>
      <c r="F272" s="15">
        <v>2</v>
      </c>
      <c r="G272" s="33">
        <v>170</v>
      </c>
      <c r="H272" s="14">
        <f>G272*F272</f>
        <v>340</v>
      </c>
      <c r="I272" s="15"/>
    </row>
    <row r="273" customHeight="1" spans="1:9">
      <c r="A273" s="15">
        <v>14</v>
      </c>
      <c r="B273" s="15" t="s">
        <v>406</v>
      </c>
      <c r="C273" s="15" t="s">
        <v>444</v>
      </c>
      <c r="D273" s="15" t="s">
        <v>536</v>
      </c>
      <c r="E273" s="15" t="s">
        <v>98</v>
      </c>
      <c r="F273" s="15">
        <v>2</v>
      </c>
      <c r="G273" s="33">
        <v>170</v>
      </c>
      <c r="H273" s="14">
        <f t="shared" ref="H273:H282" si="17">F273*G273</f>
        <v>340</v>
      </c>
      <c r="I273" s="15"/>
    </row>
    <row r="274" customHeight="1" spans="1:9">
      <c r="A274" s="15"/>
      <c r="B274" s="10" t="s">
        <v>130</v>
      </c>
      <c r="C274" s="10"/>
      <c r="D274" s="10"/>
      <c r="E274" s="10"/>
      <c r="F274" s="10"/>
      <c r="G274" s="35"/>
      <c r="H274" s="12">
        <f>SUM(H260:H273)</f>
        <v>208443.04</v>
      </c>
      <c r="I274" s="10"/>
    </row>
    <row r="275" customHeight="1" spans="1:9">
      <c r="A275" s="10" t="s">
        <v>431</v>
      </c>
      <c r="B275" s="10" t="s">
        <v>449</v>
      </c>
      <c r="C275" s="10"/>
      <c r="D275" s="10"/>
      <c r="E275" s="10"/>
      <c r="F275" s="10"/>
      <c r="G275" s="35"/>
      <c r="H275" s="12"/>
      <c r="I275" s="10"/>
    </row>
    <row r="276" customHeight="1" spans="1:9">
      <c r="A276" s="15">
        <v>1</v>
      </c>
      <c r="B276" s="15" t="s">
        <v>450</v>
      </c>
      <c r="C276" s="15" t="s">
        <v>444</v>
      </c>
      <c r="D276" s="15" t="s">
        <v>83</v>
      </c>
      <c r="E276" s="15" t="s">
        <v>105</v>
      </c>
      <c r="F276" s="15">
        <v>256</v>
      </c>
      <c r="G276" s="33">
        <v>159.11</v>
      </c>
      <c r="H276" s="14">
        <f t="shared" si="17"/>
        <v>40732.16</v>
      </c>
      <c r="I276" s="15"/>
    </row>
    <row r="277" customHeight="1" spans="1:9">
      <c r="A277" s="15">
        <v>2</v>
      </c>
      <c r="B277" s="15" t="s">
        <v>450</v>
      </c>
      <c r="C277" s="15" t="s">
        <v>451</v>
      </c>
      <c r="D277" s="15" t="s">
        <v>83</v>
      </c>
      <c r="E277" s="15" t="s">
        <v>105</v>
      </c>
      <c r="F277" s="15">
        <v>812</v>
      </c>
      <c r="G277" s="33">
        <v>60.9</v>
      </c>
      <c r="H277" s="14">
        <f t="shared" si="17"/>
        <v>49450.8</v>
      </c>
      <c r="I277" s="15"/>
    </row>
    <row r="278" customHeight="1" spans="1:9">
      <c r="A278" s="15">
        <v>3</v>
      </c>
      <c r="B278" s="15" t="s">
        <v>450</v>
      </c>
      <c r="C278" s="15" t="s">
        <v>452</v>
      </c>
      <c r="D278" s="15" t="s">
        <v>83</v>
      </c>
      <c r="E278" s="15" t="s">
        <v>105</v>
      </c>
      <c r="F278" s="15">
        <v>500</v>
      </c>
      <c r="G278" s="33">
        <v>47.31</v>
      </c>
      <c r="H278" s="14">
        <f t="shared" si="17"/>
        <v>23655</v>
      </c>
      <c r="I278" s="15"/>
    </row>
    <row r="279" customHeight="1" spans="1:9">
      <c r="A279" s="15">
        <v>4</v>
      </c>
      <c r="B279" s="15" t="s">
        <v>454</v>
      </c>
      <c r="C279" s="15" t="s">
        <v>537</v>
      </c>
      <c r="D279" s="15" t="s">
        <v>83</v>
      </c>
      <c r="E279" s="15" t="s">
        <v>98</v>
      </c>
      <c r="F279" s="15">
        <v>1</v>
      </c>
      <c r="G279" s="33">
        <v>420</v>
      </c>
      <c r="H279" s="14">
        <f t="shared" si="17"/>
        <v>420</v>
      </c>
      <c r="I279" s="15"/>
    </row>
    <row r="280" customHeight="1" spans="1:9">
      <c r="A280" s="15">
        <v>5</v>
      </c>
      <c r="B280" s="15" t="s">
        <v>468</v>
      </c>
      <c r="C280" s="15" t="s">
        <v>444</v>
      </c>
      <c r="D280" s="15" t="s">
        <v>83</v>
      </c>
      <c r="E280" s="15" t="s">
        <v>98</v>
      </c>
      <c r="F280" s="15">
        <v>1</v>
      </c>
      <c r="G280" s="33" t="s">
        <v>538</v>
      </c>
      <c r="H280" s="14">
        <f t="shared" si="17"/>
        <v>207.97</v>
      </c>
      <c r="I280" s="15"/>
    </row>
    <row r="281" customHeight="1" spans="1:9">
      <c r="A281" s="15">
        <v>6</v>
      </c>
      <c r="B281" s="15" t="s">
        <v>468</v>
      </c>
      <c r="C281" s="15" t="s">
        <v>444</v>
      </c>
      <c r="D281" s="15" t="s">
        <v>83</v>
      </c>
      <c r="E281" s="15" t="s">
        <v>98</v>
      </c>
      <c r="F281" s="15">
        <v>1</v>
      </c>
      <c r="G281" s="33" t="s">
        <v>538</v>
      </c>
      <c r="H281" s="14">
        <f t="shared" si="17"/>
        <v>207.97</v>
      </c>
      <c r="I281" s="15"/>
    </row>
    <row r="282" customHeight="1" spans="1:9">
      <c r="A282" s="15">
        <v>7</v>
      </c>
      <c r="B282" s="18" t="s">
        <v>533</v>
      </c>
      <c r="C282" s="15" t="s">
        <v>496</v>
      </c>
      <c r="D282" s="15" t="s">
        <v>426</v>
      </c>
      <c r="E282" s="15" t="s">
        <v>137</v>
      </c>
      <c r="F282" s="15">
        <v>7</v>
      </c>
      <c r="G282" s="34">
        <v>5000</v>
      </c>
      <c r="H282" s="14">
        <f t="shared" si="17"/>
        <v>35000</v>
      </c>
      <c r="I282" s="15"/>
    </row>
    <row r="283" customHeight="1" spans="1:9">
      <c r="A283" s="15">
        <v>8</v>
      </c>
      <c r="B283" s="15" t="s">
        <v>445</v>
      </c>
      <c r="C283" s="15" t="s">
        <v>539</v>
      </c>
      <c r="D283" s="15" t="s">
        <v>447</v>
      </c>
      <c r="E283" s="15" t="s">
        <v>137</v>
      </c>
      <c r="F283" s="15">
        <v>9</v>
      </c>
      <c r="G283" s="34">
        <v>8000</v>
      </c>
      <c r="H283" s="14">
        <f t="shared" ref="H283:H285" si="18">G283*F283</f>
        <v>72000</v>
      </c>
      <c r="I283" s="15"/>
    </row>
    <row r="284" customHeight="1" spans="1:9">
      <c r="A284" s="15">
        <v>9</v>
      </c>
      <c r="B284" s="15" t="s">
        <v>445</v>
      </c>
      <c r="C284" s="15" t="s">
        <v>540</v>
      </c>
      <c r="D284" s="15" t="s">
        <v>447</v>
      </c>
      <c r="E284" s="15" t="s">
        <v>137</v>
      </c>
      <c r="F284" s="15">
        <v>27</v>
      </c>
      <c r="G284" s="34">
        <v>6500</v>
      </c>
      <c r="H284" s="14">
        <f t="shared" si="18"/>
        <v>175500</v>
      </c>
      <c r="I284" s="15"/>
    </row>
    <row r="285" customHeight="1" spans="1:9">
      <c r="A285" s="15">
        <v>10</v>
      </c>
      <c r="B285" s="15" t="s">
        <v>445</v>
      </c>
      <c r="C285" s="15" t="s">
        <v>541</v>
      </c>
      <c r="D285" s="15" t="s">
        <v>447</v>
      </c>
      <c r="E285" s="15" t="s">
        <v>137</v>
      </c>
      <c r="F285" s="15">
        <v>14</v>
      </c>
      <c r="G285" s="34">
        <v>9000</v>
      </c>
      <c r="H285" s="14">
        <f t="shared" si="18"/>
        <v>126000</v>
      </c>
      <c r="I285" s="15"/>
    </row>
    <row r="286" customHeight="1" spans="1:9">
      <c r="A286" s="15">
        <v>11</v>
      </c>
      <c r="B286" s="15" t="s">
        <v>416</v>
      </c>
      <c r="C286" s="15" t="s">
        <v>542</v>
      </c>
      <c r="D286" s="15" t="s">
        <v>410</v>
      </c>
      <c r="E286" s="15" t="s">
        <v>98</v>
      </c>
      <c r="F286" s="15">
        <v>5</v>
      </c>
      <c r="G286" s="33">
        <v>420</v>
      </c>
      <c r="H286" s="14">
        <f t="shared" ref="H286:H293" si="19">F286*G286</f>
        <v>2100</v>
      </c>
      <c r="I286" s="15"/>
    </row>
    <row r="287" customHeight="1" spans="1:9">
      <c r="A287" s="15">
        <v>12</v>
      </c>
      <c r="B287" s="15" t="s">
        <v>406</v>
      </c>
      <c r="C287" s="15" t="s">
        <v>444</v>
      </c>
      <c r="D287" s="15" t="s">
        <v>83</v>
      </c>
      <c r="E287" s="15" t="s">
        <v>98</v>
      </c>
      <c r="F287" s="15">
        <v>11</v>
      </c>
      <c r="G287" s="33">
        <v>170</v>
      </c>
      <c r="H287" s="14">
        <f t="shared" si="19"/>
        <v>1870</v>
      </c>
      <c r="I287" s="15"/>
    </row>
    <row r="288" customHeight="1" spans="1:9">
      <c r="A288" s="15">
        <v>13</v>
      </c>
      <c r="B288" s="15" t="s">
        <v>406</v>
      </c>
      <c r="C288" s="15" t="s">
        <v>451</v>
      </c>
      <c r="D288" s="15" t="s">
        <v>83</v>
      </c>
      <c r="E288" s="15" t="s">
        <v>98</v>
      </c>
      <c r="F288" s="15">
        <v>6</v>
      </c>
      <c r="G288" s="33">
        <v>90</v>
      </c>
      <c r="H288" s="14">
        <f t="shared" si="19"/>
        <v>540</v>
      </c>
      <c r="I288" s="15"/>
    </row>
    <row r="289" customHeight="1" spans="1:9">
      <c r="A289" s="15">
        <v>14</v>
      </c>
      <c r="B289" s="15" t="s">
        <v>404</v>
      </c>
      <c r="C289" s="15" t="s">
        <v>90</v>
      </c>
      <c r="D289" s="15" t="s">
        <v>435</v>
      </c>
      <c r="E289" s="15" t="s">
        <v>98</v>
      </c>
      <c r="F289" s="15">
        <v>5</v>
      </c>
      <c r="G289" s="33">
        <v>775.82</v>
      </c>
      <c r="H289" s="14">
        <f t="shared" si="19"/>
        <v>3879.1</v>
      </c>
      <c r="I289" s="15"/>
    </row>
    <row r="290" customHeight="1" spans="1:9">
      <c r="A290" s="15">
        <v>15</v>
      </c>
      <c r="B290" s="15" t="s">
        <v>404</v>
      </c>
      <c r="C290" s="15" t="s">
        <v>96</v>
      </c>
      <c r="D290" s="15" t="s">
        <v>435</v>
      </c>
      <c r="E290" s="15" t="s">
        <v>98</v>
      </c>
      <c r="F290" s="15">
        <v>6</v>
      </c>
      <c r="G290" s="33">
        <v>584.89</v>
      </c>
      <c r="H290" s="14">
        <f t="shared" si="19"/>
        <v>3509.34</v>
      </c>
      <c r="I290" s="15"/>
    </row>
    <row r="291" customHeight="1" spans="1:9">
      <c r="A291" s="15">
        <v>16</v>
      </c>
      <c r="B291" s="15" t="s">
        <v>440</v>
      </c>
      <c r="C291" s="15" t="s">
        <v>90</v>
      </c>
      <c r="D291" s="15" t="s">
        <v>435</v>
      </c>
      <c r="E291" s="15" t="s">
        <v>98</v>
      </c>
      <c r="F291" s="15">
        <v>5</v>
      </c>
      <c r="G291" s="17">
        <v>1446.92</v>
      </c>
      <c r="H291" s="14">
        <f t="shared" si="19"/>
        <v>7234.6</v>
      </c>
      <c r="I291" s="15"/>
    </row>
    <row r="292" customHeight="1" spans="1:9">
      <c r="A292" s="15">
        <v>17</v>
      </c>
      <c r="B292" s="15" t="s">
        <v>440</v>
      </c>
      <c r="C292" s="15" t="s">
        <v>96</v>
      </c>
      <c r="D292" s="15" t="s">
        <v>435</v>
      </c>
      <c r="E292" s="15" t="s">
        <v>98</v>
      </c>
      <c r="F292" s="15">
        <v>6</v>
      </c>
      <c r="G292" s="17">
        <v>822.94</v>
      </c>
      <c r="H292" s="14">
        <f t="shared" si="19"/>
        <v>4937.64</v>
      </c>
      <c r="I292" s="15"/>
    </row>
    <row r="293" customHeight="1" spans="1:9">
      <c r="A293" s="15">
        <v>18</v>
      </c>
      <c r="B293" s="15" t="s">
        <v>461</v>
      </c>
      <c r="C293" s="15" t="s">
        <v>543</v>
      </c>
      <c r="D293" s="15" t="s">
        <v>410</v>
      </c>
      <c r="E293" s="15" t="s">
        <v>98</v>
      </c>
      <c r="F293" s="15">
        <v>6</v>
      </c>
      <c r="G293" s="33">
        <v>178</v>
      </c>
      <c r="H293" s="14">
        <f t="shared" si="19"/>
        <v>1068</v>
      </c>
      <c r="I293" s="15"/>
    </row>
    <row r="294" customHeight="1" spans="1:9">
      <c r="A294" s="15">
        <v>19</v>
      </c>
      <c r="B294" s="15" t="s">
        <v>534</v>
      </c>
      <c r="C294" s="15" t="s">
        <v>90</v>
      </c>
      <c r="D294" s="15" t="s">
        <v>410</v>
      </c>
      <c r="E294" s="15" t="s">
        <v>98</v>
      </c>
      <c r="F294" s="15">
        <v>1</v>
      </c>
      <c r="G294" s="17">
        <v>165</v>
      </c>
      <c r="H294" s="14">
        <f>G294*F294</f>
        <v>165</v>
      </c>
      <c r="I294" s="15"/>
    </row>
    <row r="295" customHeight="1" spans="1:9">
      <c r="A295" s="15">
        <v>20</v>
      </c>
      <c r="B295" s="15" t="s">
        <v>544</v>
      </c>
      <c r="C295" s="15" t="s">
        <v>90</v>
      </c>
      <c r="D295" s="15" t="s">
        <v>410</v>
      </c>
      <c r="E295" s="15" t="s">
        <v>98</v>
      </c>
      <c r="F295" s="15">
        <v>2</v>
      </c>
      <c r="G295" s="33">
        <v>425.84</v>
      </c>
      <c r="H295" s="14">
        <f t="shared" ref="H295:H309" si="20">F295*G295</f>
        <v>851.68</v>
      </c>
      <c r="I295" s="15"/>
    </row>
    <row r="296" customHeight="1" spans="1:9">
      <c r="A296" s="15">
        <v>21</v>
      </c>
      <c r="B296" s="15" t="s">
        <v>512</v>
      </c>
      <c r="C296" s="15" t="s">
        <v>90</v>
      </c>
      <c r="D296" s="15" t="s">
        <v>545</v>
      </c>
      <c r="E296" s="15" t="s">
        <v>98</v>
      </c>
      <c r="F296" s="15">
        <v>2</v>
      </c>
      <c r="G296" s="33">
        <v>170</v>
      </c>
      <c r="H296" s="14">
        <f t="shared" si="20"/>
        <v>340</v>
      </c>
      <c r="I296" s="15"/>
    </row>
    <row r="297" customHeight="1" spans="1:9">
      <c r="A297" s="15">
        <v>22</v>
      </c>
      <c r="B297" s="15" t="s">
        <v>454</v>
      </c>
      <c r="C297" s="15" t="s">
        <v>546</v>
      </c>
      <c r="D297" s="15" t="s">
        <v>83</v>
      </c>
      <c r="E297" s="15" t="s">
        <v>98</v>
      </c>
      <c r="F297" s="15">
        <v>5</v>
      </c>
      <c r="G297" s="17">
        <v>160</v>
      </c>
      <c r="H297" s="14">
        <f t="shared" si="20"/>
        <v>800</v>
      </c>
      <c r="I297" s="15"/>
    </row>
    <row r="298" customHeight="1" spans="1:9">
      <c r="A298" s="15">
        <v>23</v>
      </c>
      <c r="B298" s="15" t="s">
        <v>454</v>
      </c>
      <c r="C298" s="15" t="s">
        <v>547</v>
      </c>
      <c r="D298" s="15" t="s">
        <v>83</v>
      </c>
      <c r="E298" s="15" t="s">
        <v>98</v>
      </c>
      <c r="F298" s="15">
        <v>91</v>
      </c>
      <c r="G298" s="17">
        <v>98.97</v>
      </c>
      <c r="H298" s="14">
        <f t="shared" si="20"/>
        <v>9006.27</v>
      </c>
      <c r="I298" s="15"/>
    </row>
    <row r="299" customHeight="1" spans="1:9">
      <c r="A299" s="15">
        <v>24</v>
      </c>
      <c r="B299" s="15" t="s">
        <v>434</v>
      </c>
      <c r="C299" s="15" t="s">
        <v>109</v>
      </c>
      <c r="D299" s="15" t="s">
        <v>435</v>
      </c>
      <c r="E299" s="15" t="s">
        <v>98</v>
      </c>
      <c r="F299" s="15">
        <v>96</v>
      </c>
      <c r="G299" s="33">
        <v>720</v>
      </c>
      <c r="H299" s="14">
        <f t="shared" si="20"/>
        <v>69120</v>
      </c>
      <c r="I299" s="15"/>
    </row>
    <row r="300" customHeight="1" spans="1:9">
      <c r="A300" s="15">
        <v>25</v>
      </c>
      <c r="B300" s="15" t="s">
        <v>457</v>
      </c>
      <c r="C300" s="15" t="s">
        <v>548</v>
      </c>
      <c r="D300" s="15" t="s">
        <v>83</v>
      </c>
      <c r="E300" s="15" t="s">
        <v>98</v>
      </c>
      <c r="F300" s="15">
        <v>96</v>
      </c>
      <c r="G300" s="33">
        <v>83.94</v>
      </c>
      <c r="H300" s="14">
        <f t="shared" si="20"/>
        <v>8058.24</v>
      </c>
      <c r="I300" s="15"/>
    </row>
    <row r="301" customHeight="1" spans="1:9">
      <c r="A301" s="15">
        <v>26</v>
      </c>
      <c r="B301" s="15" t="s">
        <v>457</v>
      </c>
      <c r="C301" s="15" t="s">
        <v>549</v>
      </c>
      <c r="D301" s="15" t="s">
        <v>83</v>
      </c>
      <c r="E301" s="15" t="s">
        <v>98</v>
      </c>
      <c r="F301" s="15">
        <v>70</v>
      </c>
      <c r="G301" s="33">
        <v>83.94</v>
      </c>
      <c r="H301" s="14">
        <f t="shared" si="20"/>
        <v>5875.8</v>
      </c>
      <c r="I301" s="15"/>
    </row>
    <row r="302" customHeight="1" spans="1:9">
      <c r="A302" s="15">
        <v>27</v>
      </c>
      <c r="B302" s="15" t="s">
        <v>457</v>
      </c>
      <c r="C302" s="15" t="s">
        <v>550</v>
      </c>
      <c r="D302" s="15" t="s">
        <v>83</v>
      </c>
      <c r="E302" s="15" t="s">
        <v>98</v>
      </c>
      <c r="F302" s="15">
        <v>505</v>
      </c>
      <c r="G302" s="33">
        <v>83.94</v>
      </c>
      <c r="H302" s="14">
        <f t="shared" si="20"/>
        <v>42389.7</v>
      </c>
      <c r="I302" s="15"/>
    </row>
    <row r="303" customHeight="1" spans="1:9">
      <c r="A303" s="15">
        <v>28</v>
      </c>
      <c r="B303" s="15" t="s">
        <v>434</v>
      </c>
      <c r="C303" s="15" t="s">
        <v>551</v>
      </c>
      <c r="D303" s="15" t="s">
        <v>435</v>
      </c>
      <c r="E303" s="15" t="s">
        <v>98</v>
      </c>
      <c r="F303" s="15">
        <v>70</v>
      </c>
      <c r="G303" s="33">
        <v>180</v>
      </c>
      <c r="H303" s="14">
        <f t="shared" si="20"/>
        <v>12600</v>
      </c>
      <c r="I303" s="15"/>
    </row>
    <row r="304" customHeight="1" spans="1:9">
      <c r="A304" s="15">
        <v>29</v>
      </c>
      <c r="B304" s="15" t="s">
        <v>434</v>
      </c>
      <c r="C304" s="15" t="s">
        <v>464</v>
      </c>
      <c r="D304" s="15" t="s">
        <v>435</v>
      </c>
      <c r="E304" s="15" t="s">
        <v>98</v>
      </c>
      <c r="F304" s="15">
        <v>505</v>
      </c>
      <c r="G304" s="33">
        <v>120</v>
      </c>
      <c r="H304" s="14">
        <f t="shared" si="20"/>
        <v>60600</v>
      </c>
      <c r="I304" s="15"/>
    </row>
    <row r="305" customHeight="1" spans="1:9">
      <c r="A305" s="15">
        <v>30</v>
      </c>
      <c r="B305" s="15" t="s">
        <v>465</v>
      </c>
      <c r="C305" s="15" t="s">
        <v>551</v>
      </c>
      <c r="D305" s="15" t="s">
        <v>435</v>
      </c>
      <c r="E305" s="15" t="s">
        <v>98</v>
      </c>
      <c r="F305" s="15">
        <v>70</v>
      </c>
      <c r="G305" s="33">
        <v>566</v>
      </c>
      <c r="H305" s="14">
        <f t="shared" si="20"/>
        <v>39620</v>
      </c>
      <c r="I305" s="15"/>
    </row>
    <row r="306" customHeight="1" spans="1:9">
      <c r="A306" s="15">
        <v>31</v>
      </c>
      <c r="B306" s="15" t="s">
        <v>465</v>
      </c>
      <c r="C306" s="15" t="s">
        <v>464</v>
      </c>
      <c r="D306" s="15" t="s">
        <v>435</v>
      </c>
      <c r="E306" s="15" t="s">
        <v>98</v>
      </c>
      <c r="F306" s="15">
        <v>505</v>
      </c>
      <c r="G306" s="33">
        <v>446</v>
      </c>
      <c r="H306" s="14">
        <f t="shared" si="20"/>
        <v>225230</v>
      </c>
      <c r="I306" s="15"/>
    </row>
    <row r="307" customHeight="1" spans="1:9">
      <c r="A307" s="15">
        <v>32</v>
      </c>
      <c r="B307" s="15" t="s">
        <v>552</v>
      </c>
      <c r="C307" s="15" t="s">
        <v>553</v>
      </c>
      <c r="D307" s="15" t="s">
        <v>467</v>
      </c>
      <c r="E307" s="15" t="s">
        <v>98</v>
      </c>
      <c r="F307" s="15">
        <v>70</v>
      </c>
      <c r="G307" s="33">
        <v>150</v>
      </c>
      <c r="H307" s="14">
        <f t="shared" si="20"/>
        <v>10500</v>
      </c>
      <c r="I307" s="15"/>
    </row>
    <row r="308" customHeight="1" spans="1:9">
      <c r="A308" s="15">
        <v>33</v>
      </c>
      <c r="B308" s="15" t="s">
        <v>552</v>
      </c>
      <c r="C308" s="15" t="s">
        <v>554</v>
      </c>
      <c r="D308" s="15" t="s">
        <v>467</v>
      </c>
      <c r="E308" s="15" t="s">
        <v>98</v>
      </c>
      <c r="F308" s="15">
        <v>505</v>
      </c>
      <c r="G308" s="33">
        <v>65</v>
      </c>
      <c r="H308" s="14">
        <f t="shared" si="20"/>
        <v>32825</v>
      </c>
      <c r="I308" s="15"/>
    </row>
    <row r="309" customHeight="1" spans="1:9">
      <c r="A309" s="15">
        <v>34</v>
      </c>
      <c r="B309" s="15" t="s">
        <v>479</v>
      </c>
      <c r="C309" s="15"/>
      <c r="D309" s="15"/>
      <c r="E309" s="15" t="s">
        <v>98</v>
      </c>
      <c r="F309" s="15">
        <v>575</v>
      </c>
      <c r="G309" s="33">
        <v>40</v>
      </c>
      <c r="H309" s="14">
        <f t="shared" si="20"/>
        <v>23000</v>
      </c>
      <c r="I309" s="15"/>
    </row>
    <row r="310" customHeight="1" spans="1:9">
      <c r="A310" s="15"/>
      <c r="B310" s="10" t="s">
        <v>130</v>
      </c>
      <c r="C310" s="15"/>
      <c r="D310" s="15"/>
      <c r="E310" s="15"/>
      <c r="F310" s="15"/>
      <c r="G310" s="15"/>
      <c r="H310" s="12">
        <f>SUM(H276:H309)</f>
        <v>1089294.27</v>
      </c>
      <c r="I310" s="15"/>
    </row>
    <row r="311" customHeight="1" spans="1:9">
      <c r="A311" s="10" t="s">
        <v>448</v>
      </c>
      <c r="B311" s="10" t="s">
        <v>482</v>
      </c>
      <c r="C311" s="10"/>
      <c r="D311" s="10"/>
      <c r="E311" s="10"/>
      <c r="F311" s="10"/>
      <c r="G311" s="35"/>
      <c r="H311" s="12"/>
      <c r="I311" s="10"/>
    </row>
    <row r="312" customHeight="1" spans="1:9">
      <c r="A312" s="15">
        <v>1</v>
      </c>
      <c r="B312" s="15" t="s">
        <v>483</v>
      </c>
      <c r="C312" s="15" t="s">
        <v>484</v>
      </c>
      <c r="D312" s="15" t="s">
        <v>83</v>
      </c>
      <c r="E312" s="15" t="s">
        <v>105</v>
      </c>
      <c r="F312" s="15">
        <v>633</v>
      </c>
      <c r="G312" s="17">
        <v>159.11</v>
      </c>
      <c r="H312" s="14">
        <f t="shared" ref="H312:H327" si="21">F312*G312</f>
        <v>100716.63</v>
      </c>
      <c r="I312" s="15" t="s">
        <v>488</v>
      </c>
    </row>
    <row r="313" customHeight="1" spans="1:9">
      <c r="A313" s="15">
        <v>2</v>
      </c>
      <c r="B313" s="15" t="s">
        <v>483</v>
      </c>
      <c r="C313" s="15" t="s">
        <v>486</v>
      </c>
      <c r="D313" s="15" t="s">
        <v>83</v>
      </c>
      <c r="E313" s="15" t="s">
        <v>105</v>
      </c>
      <c r="F313" s="15">
        <v>131</v>
      </c>
      <c r="G313" s="17">
        <v>60.9</v>
      </c>
      <c r="H313" s="14">
        <f t="shared" si="21"/>
        <v>7977.9</v>
      </c>
      <c r="I313" s="15" t="s">
        <v>488</v>
      </c>
    </row>
    <row r="314" customHeight="1" spans="1:9">
      <c r="A314" s="15">
        <v>3</v>
      </c>
      <c r="B314" s="15" t="s">
        <v>495</v>
      </c>
      <c r="C314" s="15" t="s">
        <v>496</v>
      </c>
      <c r="D314" s="15" t="s">
        <v>426</v>
      </c>
      <c r="E314" s="15" t="s">
        <v>137</v>
      </c>
      <c r="F314" s="15">
        <v>2</v>
      </c>
      <c r="G314" s="17">
        <v>10200</v>
      </c>
      <c r="H314" s="14">
        <f t="shared" si="21"/>
        <v>20400</v>
      </c>
      <c r="I314" s="15"/>
    </row>
    <row r="315" customHeight="1" spans="1:9">
      <c r="A315" s="15">
        <v>4</v>
      </c>
      <c r="B315" s="15" t="s">
        <v>406</v>
      </c>
      <c r="C315" s="15" t="s">
        <v>451</v>
      </c>
      <c r="D315" s="15" t="s">
        <v>83</v>
      </c>
      <c r="E315" s="15" t="s">
        <v>98</v>
      </c>
      <c r="F315" s="15">
        <v>2</v>
      </c>
      <c r="G315" s="33">
        <v>90</v>
      </c>
      <c r="H315" s="14">
        <f t="shared" si="21"/>
        <v>180</v>
      </c>
      <c r="I315" s="15" t="s">
        <v>488</v>
      </c>
    </row>
    <row r="316" customHeight="1" spans="1:9">
      <c r="A316" s="15">
        <v>5</v>
      </c>
      <c r="B316" s="15" t="s">
        <v>440</v>
      </c>
      <c r="C316" s="15" t="s">
        <v>96</v>
      </c>
      <c r="D316" s="15" t="s">
        <v>435</v>
      </c>
      <c r="E316" s="15" t="s">
        <v>98</v>
      </c>
      <c r="F316" s="15">
        <v>2</v>
      </c>
      <c r="G316" s="17">
        <v>822.94</v>
      </c>
      <c r="H316" s="14">
        <f t="shared" si="21"/>
        <v>1645.88</v>
      </c>
      <c r="I316" s="15"/>
    </row>
    <row r="317" customHeight="1" spans="1:9">
      <c r="A317" s="15">
        <v>6</v>
      </c>
      <c r="B317" s="15" t="s">
        <v>544</v>
      </c>
      <c r="C317" s="15" t="s">
        <v>96</v>
      </c>
      <c r="D317" s="15" t="s">
        <v>410</v>
      </c>
      <c r="E317" s="15" t="s">
        <v>98</v>
      </c>
      <c r="F317" s="15">
        <v>2</v>
      </c>
      <c r="G317" s="33">
        <v>320</v>
      </c>
      <c r="H317" s="14">
        <f t="shared" si="21"/>
        <v>640</v>
      </c>
      <c r="I317" s="15"/>
    </row>
    <row r="318" customHeight="1" spans="1:9">
      <c r="A318" s="15">
        <v>7</v>
      </c>
      <c r="B318" s="15" t="s">
        <v>493</v>
      </c>
      <c r="C318" s="15" t="s">
        <v>494</v>
      </c>
      <c r="D318" s="15" t="s">
        <v>435</v>
      </c>
      <c r="E318" s="15" t="s">
        <v>146</v>
      </c>
      <c r="F318" s="15">
        <v>2</v>
      </c>
      <c r="G318" s="17">
        <v>1546.03</v>
      </c>
      <c r="H318" s="14">
        <f t="shared" si="21"/>
        <v>3092.06</v>
      </c>
      <c r="I318" s="15"/>
    </row>
    <row r="319" customHeight="1" spans="1:9">
      <c r="A319" s="15">
        <v>8</v>
      </c>
      <c r="B319" s="15" t="s">
        <v>533</v>
      </c>
      <c r="C319" s="15" t="s">
        <v>496</v>
      </c>
      <c r="D319" s="15" t="s">
        <v>426</v>
      </c>
      <c r="E319" s="15" t="s">
        <v>137</v>
      </c>
      <c r="F319" s="15">
        <v>2</v>
      </c>
      <c r="G319" s="20">
        <v>5000</v>
      </c>
      <c r="H319" s="14">
        <f t="shared" si="21"/>
        <v>10000</v>
      </c>
      <c r="I319" s="15"/>
    </row>
    <row r="320" customHeight="1" spans="1:9">
      <c r="A320" s="15">
        <v>9</v>
      </c>
      <c r="B320" s="15" t="s">
        <v>406</v>
      </c>
      <c r="C320" s="15" t="s">
        <v>444</v>
      </c>
      <c r="D320" s="15" t="s">
        <v>83</v>
      </c>
      <c r="E320" s="15" t="s">
        <v>98</v>
      </c>
      <c r="F320" s="15">
        <v>2</v>
      </c>
      <c r="G320" s="33">
        <v>170</v>
      </c>
      <c r="H320" s="14">
        <f t="shared" si="21"/>
        <v>340</v>
      </c>
      <c r="I320" s="15" t="s">
        <v>488</v>
      </c>
    </row>
    <row r="321" customHeight="1" spans="1:9">
      <c r="A321" s="15">
        <v>10</v>
      </c>
      <c r="B321" s="15" t="s">
        <v>440</v>
      </c>
      <c r="C321" s="15" t="s">
        <v>90</v>
      </c>
      <c r="D321" s="15" t="s">
        <v>435</v>
      </c>
      <c r="E321" s="15" t="s">
        <v>98</v>
      </c>
      <c r="F321" s="15">
        <v>2</v>
      </c>
      <c r="G321" s="17">
        <v>1446.92</v>
      </c>
      <c r="H321" s="14">
        <f t="shared" si="21"/>
        <v>2893.84</v>
      </c>
      <c r="I321" s="15"/>
    </row>
    <row r="322" customHeight="1" spans="1:9">
      <c r="A322" s="15">
        <v>11</v>
      </c>
      <c r="B322" s="15" t="s">
        <v>404</v>
      </c>
      <c r="C322" s="15" t="s">
        <v>90</v>
      </c>
      <c r="D322" s="15" t="s">
        <v>435</v>
      </c>
      <c r="E322" s="15" t="s">
        <v>98</v>
      </c>
      <c r="F322" s="15">
        <v>2</v>
      </c>
      <c r="G322" s="33">
        <v>775.82</v>
      </c>
      <c r="H322" s="14">
        <f t="shared" si="21"/>
        <v>1551.64</v>
      </c>
      <c r="I322" s="15"/>
    </row>
    <row r="323" customHeight="1" spans="1:9">
      <c r="A323" s="15">
        <v>12</v>
      </c>
      <c r="B323" s="15" t="s">
        <v>512</v>
      </c>
      <c r="C323" s="15" t="s">
        <v>90</v>
      </c>
      <c r="D323" s="15" t="s">
        <v>545</v>
      </c>
      <c r="E323" s="15" t="s">
        <v>98</v>
      </c>
      <c r="F323" s="15">
        <v>2</v>
      </c>
      <c r="G323" s="33">
        <v>170</v>
      </c>
      <c r="H323" s="14">
        <f t="shared" si="21"/>
        <v>340</v>
      </c>
      <c r="I323" s="15"/>
    </row>
    <row r="324" customHeight="1" spans="1:9">
      <c r="A324" s="15">
        <v>13</v>
      </c>
      <c r="B324" s="15" t="s">
        <v>454</v>
      </c>
      <c r="C324" s="15" t="s">
        <v>537</v>
      </c>
      <c r="D324" s="15" t="s">
        <v>83</v>
      </c>
      <c r="E324" s="15" t="s">
        <v>98</v>
      </c>
      <c r="F324" s="15">
        <v>8</v>
      </c>
      <c r="G324" s="33">
        <v>420</v>
      </c>
      <c r="H324" s="14">
        <f t="shared" si="21"/>
        <v>3360</v>
      </c>
      <c r="I324" s="15" t="s">
        <v>488</v>
      </c>
    </row>
    <row r="325" customHeight="1" spans="1:9">
      <c r="A325" s="15">
        <v>14</v>
      </c>
      <c r="B325" s="15" t="s">
        <v>454</v>
      </c>
      <c r="C325" s="15" t="s">
        <v>555</v>
      </c>
      <c r="D325" s="15" t="s">
        <v>83</v>
      </c>
      <c r="E325" s="15" t="s">
        <v>98</v>
      </c>
      <c r="F325" s="15">
        <v>2</v>
      </c>
      <c r="G325" s="33">
        <v>420</v>
      </c>
      <c r="H325" s="14">
        <f t="shared" si="21"/>
        <v>840</v>
      </c>
      <c r="I325" s="15" t="s">
        <v>488</v>
      </c>
    </row>
    <row r="326" customHeight="1" spans="1:9">
      <c r="A326" s="15">
        <v>15</v>
      </c>
      <c r="B326" s="15" t="s">
        <v>443</v>
      </c>
      <c r="C326" s="15" t="s">
        <v>451</v>
      </c>
      <c r="D326" s="15" t="s">
        <v>83</v>
      </c>
      <c r="E326" s="15" t="s">
        <v>98</v>
      </c>
      <c r="F326" s="15">
        <v>4</v>
      </c>
      <c r="G326" s="17">
        <v>91.72</v>
      </c>
      <c r="H326" s="14">
        <f t="shared" si="21"/>
        <v>366.88</v>
      </c>
      <c r="I326" s="15" t="s">
        <v>488</v>
      </c>
    </row>
    <row r="327" customHeight="1" spans="1:9">
      <c r="A327" s="15">
        <v>16</v>
      </c>
      <c r="B327" s="15" t="s">
        <v>468</v>
      </c>
      <c r="C327" s="15" t="s">
        <v>451</v>
      </c>
      <c r="D327" s="15" t="s">
        <v>83</v>
      </c>
      <c r="E327" s="15" t="s">
        <v>98</v>
      </c>
      <c r="F327" s="15">
        <v>4</v>
      </c>
      <c r="G327" s="17">
        <v>45</v>
      </c>
      <c r="H327" s="14">
        <f t="shared" si="21"/>
        <v>180</v>
      </c>
      <c r="I327" s="15" t="s">
        <v>488</v>
      </c>
    </row>
    <row r="328" customHeight="1" spans="1:9">
      <c r="A328" s="15"/>
      <c r="B328" s="10" t="s">
        <v>130</v>
      </c>
      <c r="C328" s="15"/>
      <c r="D328" s="15"/>
      <c r="E328" s="15"/>
      <c r="F328" s="15"/>
      <c r="G328" s="15"/>
      <c r="H328" s="12">
        <f>SUM(H312:H327)</f>
        <v>154524.83</v>
      </c>
      <c r="I328" s="15"/>
    </row>
    <row r="329" customHeight="1" spans="1:9">
      <c r="A329" s="15" t="s">
        <v>481</v>
      </c>
      <c r="B329" s="10" t="s">
        <v>132</v>
      </c>
      <c r="C329" s="10"/>
      <c r="D329" s="10"/>
      <c r="E329" s="10"/>
      <c r="F329" s="10"/>
      <c r="G329" s="35"/>
      <c r="H329" s="12"/>
      <c r="I329" s="10"/>
    </row>
    <row r="330" customHeight="1" spans="1:9">
      <c r="A330" s="15">
        <v>1</v>
      </c>
      <c r="B330" s="15" t="s">
        <v>556</v>
      </c>
      <c r="C330" s="15"/>
      <c r="D330" s="15"/>
      <c r="E330" s="15" t="s">
        <v>134</v>
      </c>
      <c r="F330" s="15">
        <v>1902</v>
      </c>
      <c r="G330" s="30">
        <v>150.4</v>
      </c>
      <c r="H330" s="14">
        <f>F330*G330</f>
        <v>286060.8</v>
      </c>
      <c r="I330" s="15"/>
    </row>
    <row r="331" customHeight="1" spans="1:9">
      <c r="A331" s="15">
        <v>2</v>
      </c>
      <c r="B331" s="15" t="s">
        <v>557</v>
      </c>
      <c r="C331" s="15"/>
      <c r="D331" s="15"/>
      <c r="E331" s="15" t="s">
        <v>134</v>
      </c>
      <c r="F331" s="15">
        <v>71</v>
      </c>
      <c r="G331" s="33">
        <v>285.71</v>
      </c>
      <c r="H331" s="14">
        <f>F331*G331</f>
        <v>20285.41</v>
      </c>
      <c r="I331" s="15"/>
    </row>
    <row r="332" customHeight="1" spans="1:9">
      <c r="A332" s="15"/>
      <c r="B332" s="10" t="s">
        <v>130</v>
      </c>
      <c r="C332" s="15"/>
      <c r="D332" s="15"/>
      <c r="E332" s="15"/>
      <c r="F332" s="15"/>
      <c r="G332" s="15"/>
      <c r="H332" s="12">
        <f>SUM(H330:H331)</f>
        <v>306346.21</v>
      </c>
      <c r="I332" s="15"/>
    </row>
    <row r="333" customHeight="1" spans="1:9">
      <c r="A333" s="15"/>
      <c r="B333" s="10" t="s">
        <v>151</v>
      </c>
      <c r="C333" s="15"/>
      <c r="D333" s="15"/>
      <c r="E333" s="15"/>
      <c r="F333" s="15"/>
      <c r="G333" s="15"/>
      <c r="H333" s="12">
        <f>SUM(H274,H310,H328,H332)</f>
        <v>1758608.35</v>
      </c>
      <c r="I333" s="15"/>
    </row>
    <row r="334" customHeight="1" spans="1:9">
      <c r="A334" s="8" t="s">
        <v>558</v>
      </c>
      <c r="B334" s="9"/>
      <c r="C334" s="9"/>
      <c r="D334" s="9"/>
      <c r="E334" s="9"/>
      <c r="F334" s="9"/>
      <c r="G334" s="9"/>
      <c r="H334" s="9"/>
      <c r="I334" s="9"/>
    </row>
    <row r="335" customHeight="1" spans="1:9">
      <c r="A335" s="10" t="s">
        <v>64</v>
      </c>
      <c r="B335" s="10" t="s">
        <v>308</v>
      </c>
      <c r="C335" s="10" t="s">
        <v>388</v>
      </c>
      <c r="D335" s="10" t="s">
        <v>67</v>
      </c>
      <c r="E335" s="10" t="s">
        <v>14</v>
      </c>
      <c r="F335" s="10" t="s">
        <v>15</v>
      </c>
      <c r="G335" s="10" t="s">
        <v>69</v>
      </c>
      <c r="H335" s="10" t="s">
        <v>389</v>
      </c>
      <c r="I335" s="10" t="s">
        <v>310</v>
      </c>
    </row>
    <row r="336" customHeight="1" spans="1:9">
      <c r="A336" s="10"/>
      <c r="B336" s="10" t="s">
        <v>391</v>
      </c>
      <c r="C336" s="10"/>
      <c r="D336" s="10"/>
      <c r="E336" s="10"/>
      <c r="F336" s="10"/>
      <c r="G336" s="12"/>
      <c r="H336" s="12"/>
      <c r="I336" s="10"/>
    </row>
    <row r="337" customHeight="1" spans="1:9">
      <c r="A337" s="10" t="s">
        <v>393</v>
      </c>
      <c r="B337" s="10" t="s">
        <v>432</v>
      </c>
      <c r="C337" s="10"/>
      <c r="D337" s="10"/>
      <c r="E337" s="10"/>
      <c r="F337" s="10"/>
      <c r="G337" s="12"/>
      <c r="H337" s="14"/>
      <c r="I337" s="15"/>
    </row>
    <row r="338" customHeight="1" spans="1:9">
      <c r="A338" s="15">
        <v>1</v>
      </c>
      <c r="B338" s="18" t="s">
        <v>533</v>
      </c>
      <c r="C338" s="15" t="s">
        <v>496</v>
      </c>
      <c r="D338" s="15" t="s">
        <v>426</v>
      </c>
      <c r="E338" s="15" t="s">
        <v>137</v>
      </c>
      <c r="F338" s="15">
        <v>1</v>
      </c>
      <c r="G338" s="20">
        <v>5000</v>
      </c>
      <c r="H338" s="14">
        <f>F338*G338</f>
        <v>5000</v>
      </c>
      <c r="I338" s="15"/>
    </row>
    <row r="339" customHeight="1" spans="1:9">
      <c r="A339" s="15">
        <v>2</v>
      </c>
      <c r="B339" s="15" t="s">
        <v>504</v>
      </c>
      <c r="C339" s="15" t="s">
        <v>522</v>
      </c>
      <c r="D339" s="15" t="s">
        <v>83</v>
      </c>
      <c r="E339" s="15" t="s">
        <v>105</v>
      </c>
      <c r="F339" s="15">
        <v>5</v>
      </c>
      <c r="G339" s="33">
        <v>298.51</v>
      </c>
      <c r="H339" s="14">
        <f>F339*G339</f>
        <v>1492.55</v>
      </c>
      <c r="I339" s="15"/>
    </row>
    <row r="340" customHeight="1" spans="1:9">
      <c r="A340" s="15">
        <v>3</v>
      </c>
      <c r="B340" s="15" t="s">
        <v>445</v>
      </c>
      <c r="C340" s="15" t="s">
        <v>532</v>
      </c>
      <c r="D340" s="15" t="s">
        <v>447</v>
      </c>
      <c r="E340" s="15" t="s">
        <v>137</v>
      </c>
      <c r="F340" s="15">
        <v>1</v>
      </c>
      <c r="G340" s="34">
        <v>12000</v>
      </c>
      <c r="H340" s="14">
        <f t="shared" ref="H340:H343" si="22">G340*F340</f>
        <v>12000</v>
      </c>
      <c r="I340" s="15"/>
    </row>
    <row r="341" customHeight="1" spans="1:9">
      <c r="A341" s="15">
        <v>4</v>
      </c>
      <c r="B341" s="15" t="s">
        <v>453</v>
      </c>
      <c r="C341" s="15" t="s">
        <v>521</v>
      </c>
      <c r="D341" s="15" t="s">
        <v>410</v>
      </c>
      <c r="E341" s="15" t="s">
        <v>98</v>
      </c>
      <c r="F341" s="15">
        <v>2</v>
      </c>
      <c r="G341" s="14">
        <v>450</v>
      </c>
      <c r="H341" s="14">
        <f t="shared" si="22"/>
        <v>900</v>
      </c>
      <c r="I341" s="15"/>
    </row>
    <row r="342" customHeight="1" spans="1:9">
      <c r="A342" s="15">
        <v>5</v>
      </c>
      <c r="B342" s="15" t="s">
        <v>534</v>
      </c>
      <c r="C342" s="15" t="s">
        <v>332</v>
      </c>
      <c r="D342" s="15" t="s">
        <v>410</v>
      </c>
      <c r="E342" s="15" t="s">
        <v>98</v>
      </c>
      <c r="F342" s="15">
        <v>2</v>
      </c>
      <c r="G342" s="33">
        <v>762.4</v>
      </c>
      <c r="H342" s="14">
        <f t="shared" si="22"/>
        <v>1524.8</v>
      </c>
      <c r="I342" s="15"/>
    </row>
    <row r="343" customHeight="1" spans="1:9">
      <c r="A343" s="15">
        <v>6</v>
      </c>
      <c r="B343" s="15" t="s">
        <v>441</v>
      </c>
      <c r="C343" s="15" t="s">
        <v>535</v>
      </c>
      <c r="D343" s="15" t="s">
        <v>410</v>
      </c>
      <c r="E343" s="15" t="s">
        <v>98</v>
      </c>
      <c r="F343" s="15">
        <v>3</v>
      </c>
      <c r="G343" s="33">
        <v>412.12</v>
      </c>
      <c r="H343" s="14">
        <f t="shared" si="22"/>
        <v>1236.36</v>
      </c>
      <c r="I343" s="15"/>
    </row>
    <row r="344" customHeight="1" spans="1:9">
      <c r="A344" s="15">
        <v>7</v>
      </c>
      <c r="B344" s="15" t="s">
        <v>434</v>
      </c>
      <c r="C344" s="15" t="s">
        <v>90</v>
      </c>
      <c r="D344" s="15" t="s">
        <v>435</v>
      </c>
      <c r="E344" s="15" t="s">
        <v>98</v>
      </c>
      <c r="F344" s="15">
        <v>3</v>
      </c>
      <c r="G344" s="33">
        <v>2880</v>
      </c>
      <c r="H344" s="14">
        <f t="shared" ref="H344:H349" si="23">F344*G344</f>
        <v>8640</v>
      </c>
      <c r="I344" s="15"/>
    </row>
    <row r="345" customHeight="1" spans="1:9">
      <c r="A345" s="15">
        <v>8</v>
      </c>
      <c r="B345" s="15" t="s">
        <v>346</v>
      </c>
      <c r="C345" s="15" t="s">
        <v>90</v>
      </c>
      <c r="D345" s="15" t="s">
        <v>439</v>
      </c>
      <c r="E345" s="15" t="s">
        <v>98</v>
      </c>
      <c r="F345" s="15">
        <v>3</v>
      </c>
      <c r="G345" s="33">
        <v>2661.6</v>
      </c>
      <c r="H345" s="14">
        <f t="shared" si="23"/>
        <v>7984.8</v>
      </c>
      <c r="I345" s="15"/>
    </row>
    <row r="346" customHeight="1" spans="1:9">
      <c r="A346" s="15">
        <v>9</v>
      </c>
      <c r="B346" s="15" t="s">
        <v>436</v>
      </c>
      <c r="C346" s="15" t="s">
        <v>90</v>
      </c>
      <c r="D346" s="15" t="s">
        <v>435</v>
      </c>
      <c r="E346" s="15" t="s">
        <v>98</v>
      </c>
      <c r="F346" s="15">
        <v>3</v>
      </c>
      <c r="G346" s="33">
        <v>15600</v>
      </c>
      <c r="H346" s="14">
        <f t="shared" si="23"/>
        <v>46800</v>
      </c>
      <c r="I346" s="15" t="s">
        <v>437</v>
      </c>
    </row>
    <row r="347" customHeight="1" spans="1:9">
      <c r="A347" s="15">
        <v>10</v>
      </c>
      <c r="B347" s="15" t="s">
        <v>438</v>
      </c>
      <c r="C347" s="15" t="s">
        <v>90</v>
      </c>
      <c r="D347" s="15" t="s">
        <v>435</v>
      </c>
      <c r="E347" s="15" t="s">
        <v>98</v>
      </c>
      <c r="F347" s="15">
        <v>3</v>
      </c>
      <c r="G347" s="33">
        <v>19000</v>
      </c>
      <c r="H347" s="14">
        <f t="shared" si="23"/>
        <v>57000</v>
      </c>
      <c r="I347" s="15"/>
    </row>
    <row r="348" customHeight="1" spans="1:9">
      <c r="A348" s="15">
        <v>11</v>
      </c>
      <c r="B348" s="15" t="s">
        <v>404</v>
      </c>
      <c r="C348" s="15" t="s">
        <v>90</v>
      </c>
      <c r="D348" s="15" t="s">
        <v>401</v>
      </c>
      <c r="E348" s="15" t="s">
        <v>98</v>
      </c>
      <c r="F348" s="15">
        <v>3</v>
      </c>
      <c r="G348" s="33">
        <v>775.82</v>
      </c>
      <c r="H348" s="14">
        <f t="shared" si="23"/>
        <v>2327.46</v>
      </c>
      <c r="I348" s="15"/>
    </row>
    <row r="349" customHeight="1" spans="1:9">
      <c r="A349" s="15">
        <v>12</v>
      </c>
      <c r="B349" s="15" t="s">
        <v>440</v>
      </c>
      <c r="C349" s="15" t="s">
        <v>90</v>
      </c>
      <c r="D349" s="15" t="s">
        <v>435</v>
      </c>
      <c r="E349" s="15" t="s">
        <v>98</v>
      </c>
      <c r="F349" s="15">
        <v>3</v>
      </c>
      <c r="G349" s="33">
        <v>1446.92</v>
      </c>
      <c r="H349" s="14">
        <f t="shared" si="23"/>
        <v>4340.76</v>
      </c>
      <c r="I349" s="15"/>
    </row>
    <row r="350" customHeight="1" spans="1:9">
      <c r="A350" s="15">
        <v>13</v>
      </c>
      <c r="B350" s="15" t="s">
        <v>406</v>
      </c>
      <c r="C350" s="15" t="s">
        <v>444</v>
      </c>
      <c r="D350" s="15" t="s">
        <v>83</v>
      </c>
      <c r="E350" s="15" t="s">
        <v>98</v>
      </c>
      <c r="F350" s="15">
        <v>2</v>
      </c>
      <c r="G350" s="33">
        <v>170</v>
      </c>
      <c r="H350" s="14">
        <f>G350*F350</f>
        <v>340</v>
      </c>
      <c r="I350" s="15"/>
    </row>
    <row r="351" customHeight="1" spans="1:9">
      <c r="A351" s="15">
        <v>14</v>
      </c>
      <c r="B351" s="15" t="s">
        <v>406</v>
      </c>
      <c r="C351" s="15" t="s">
        <v>444</v>
      </c>
      <c r="D351" s="15" t="s">
        <v>536</v>
      </c>
      <c r="E351" s="15" t="s">
        <v>98</v>
      </c>
      <c r="F351" s="15">
        <v>1</v>
      </c>
      <c r="G351" s="33">
        <v>170</v>
      </c>
      <c r="H351" s="14">
        <f t="shared" ref="H351:H370" si="24">F351*G351</f>
        <v>170</v>
      </c>
      <c r="I351" s="15"/>
    </row>
    <row r="352" customHeight="1" spans="1:9">
      <c r="A352" s="15"/>
      <c r="B352" s="10" t="s">
        <v>130</v>
      </c>
      <c r="C352" s="10"/>
      <c r="D352" s="10"/>
      <c r="E352" s="10"/>
      <c r="F352" s="10"/>
      <c r="G352" s="35"/>
      <c r="H352" s="12">
        <f>SUM(H338:H351)</f>
        <v>149756.73</v>
      </c>
      <c r="I352" s="10"/>
    </row>
    <row r="353" customHeight="1" spans="1:9">
      <c r="A353" s="10" t="s">
        <v>431</v>
      </c>
      <c r="B353" s="10" t="s">
        <v>449</v>
      </c>
      <c r="C353" s="10"/>
      <c r="D353" s="10"/>
      <c r="E353" s="10"/>
      <c r="F353" s="10"/>
      <c r="G353" s="35"/>
      <c r="H353" s="12"/>
      <c r="I353" s="10"/>
    </row>
    <row r="354" spans="1:9">
      <c r="A354" s="37"/>
      <c r="B354" s="38"/>
      <c r="C354" s="38"/>
      <c r="D354" s="38"/>
      <c r="E354" s="38"/>
      <c r="F354" s="39"/>
      <c r="G354" s="38"/>
      <c r="H354" s="38"/>
      <c r="I354" s="38"/>
    </row>
    <row r="355" spans="1:9">
      <c r="A355" s="15">
        <v>1</v>
      </c>
      <c r="B355" s="15" t="s">
        <v>450</v>
      </c>
      <c r="C355" s="15" t="s">
        <v>444</v>
      </c>
      <c r="D355" s="15" t="s">
        <v>83</v>
      </c>
      <c r="E355" s="15" t="s">
        <v>105</v>
      </c>
      <c r="F355" s="15">
        <v>311</v>
      </c>
      <c r="G355" s="33">
        <v>159.11</v>
      </c>
      <c r="H355" s="14">
        <f t="shared" si="24"/>
        <v>49483.21</v>
      </c>
      <c r="I355" s="15"/>
    </row>
    <row r="356" spans="1:9">
      <c r="A356" s="15">
        <v>2</v>
      </c>
      <c r="B356" s="15" t="s">
        <v>450</v>
      </c>
      <c r="C356" s="15" t="s">
        <v>451</v>
      </c>
      <c r="D356" s="15" t="s">
        <v>83</v>
      </c>
      <c r="E356" s="15" t="s">
        <v>105</v>
      </c>
      <c r="F356" s="15">
        <v>744</v>
      </c>
      <c r="G356" s="33">
        <v>60.9</v>
      </c>
      <c r="H356" s="14">
        <f t="shared" si="24"/>
        <v>45309.6</v>
      </c>
      <c r="I356" s="15"/>
    </row>
    <row r="357" spans="1:9">
      <c r="A357" s="15">
        <v>3</v>
      </c>
      <c r="B357" s="15" t="s">
        <v>450</v>
      </c>
      <c r="C357" s="15" t="s">
        <v>553</v>
      </c>
      <c r="D357" s="15" t="s">
        <v>83</v>
      </c>
      <c r="E357" s="15" t="s">
        <v>105</v>
      </c>
      <c r="F357" s="15">
        <v>430</v>
      </c>
      <c r="G357" s="33">
        <v>47.31</v>
      </c>
      <c r="H357" s="14">
        <f t="shared" si="24"/>
        <v>20343.3</v>
      </c>
      <c r="I357" s="15"/>
    </row>
    <row r="358" spans="1:9">
      <c r="A358" s="15">
        <v>4</v>
      </c>
      <c r="B358" s="15" t="s">
        <v>454</v>
      </c>
      <c r="C358" s="15" t="s">
        <v>559</v>
      </c>
      <c r="D358" s="15" t="s">
        <v>83</v>
      </c>
      <c r="E358" s="15" t="s">
        <v>98</v>
      </c>
      <c r="F358" s="15">
        <v>86</v>
      </c>
      <c r="G358" s="33">
        <v>420</v>
      </c>
      <c r="H358" s="14">
        <f t="shared" si="24"/>
        <v>36120</v>
      </c>
      <c r="I358" s="15"/>
    </row>
    <row r="359" spans="1:9">
      <c r="A359" s="15">
        <v>5</v>
      </c>
      <c r="B359" s="15" t="s">
        <v>443</v>
      </c>
      <c r="C359" s="15" t="s">
        <v>444</v>
      </c>
      <c r="D359" s="15" t="s">
        <v>83</v>
      </c>
      <c r="E359" s="15" t="s">
        <v>98</v>
      </c>
      <c r="F359" s="15">
        <v>6</v>
      </c>
      <c r="G359" s="33">
        <v>165</v>
      </c>
      <c r="H359" s="14">
        <f t="shared" si="24"/>
        <v>990</v>
      </c>
      <c r="I359" s="15"/>
    </row>
    <row r="360" spans="1:9">
      <c r="A360" s="15">
        <v>6</v>
      </c>
      <c r="B360" s="18" t="s">
        <v>533</v>
      </c>
      <c r="C360" s="15" t="s">
        <v>496</v>
      </c>
      <c r="D360" s="15" t="s">
        <v>426</v>
      </c>
      <c r="E360" s="15" t="s">
        <v>137</v>
      </c>
      <c r="F360" s="15">
        <v>7</v>
      </c>
      <c r="G360" s="33">
        <v>8000</v>
      </c>
      <c r="H360" s="14">
        <f t="shared" si="24"/>
        <v>56000</v>
      </c>
      <c r="I360" s="15"/>
    </row>
    <row r="361" spans="1:9">
      <c r="A361" s="15">
        <v>7</v>
      </c>
      <c r="B361" s="15" t="s">
        <v>453</v>
      </c>
      <c r="C361" s="15" t="s">
        <v>543</v>
      </c>
      <c r="D361" s="15" t="s">
        <v>410</v>
      </c>
      <c r="E361" s="15" t="s">
        <v>98</v>
      </c>
      <c r="F361" s="15">
        <v>7</v>
      </c>
      <c r="G361" s="33">
        <v>420</v>
      </c>
      <c r="H361" s="14">
        <f t="shared" si="24"/>
        <v>2940</v>
      </c>
      <c r="I361" s="15"/>
    </row>
    <row r="362" spans="1:9">
      <c r="A362" s="15">
        <v>8</v>
      </c>
      <c r="B362" s="15" t="s">
        <v>406</v>
      </c>
      <c r="C362" s="15" t="s">
        <v>444</v>
      </c>
      <c r="D362" s="15" t="s">
        <v>83</v>
      </c>
      <c r="E362" s="15" t="s">
        <v>98</v>
      </c>
      <c r="F362" s="15">
        <v>14</v>
      </c>
      <c r="G362" s="33">
        <v>170</v>
      </c>
      <c r="H362" s="14">
        <f t="shared" si="24"/>
        <v>2380</v>
      </c>
      <c r="I362" s="15"/>
    </row>
    <row r="363" spans="1:9">
      <c r="A363" s="15">
        <v>9</v>
      </c>
      <c r="B363" s="15" t="s">
        <v>406</v>
      </c>
      <c r="C363" s="15" t="s">
        <v>451</v>
      </c>
      <c r="D363" s="15" t="s">
        <v>83</v>
      </c>
      <c r="E363" s="15" t="s">
        <v>98</v>
      </c>
      <c r="F363" s="15">
        <v>14</v>
      </c>
      <c r="G363" s="33">
        <v>90</v>
      </c>
      <c r="H363" s="14">
        <f t="shared" si="24"/>
        <v>1260</v>
      </c>
      <c r="I363" s="15"/>
    </row>
    <row r="364" spans="1:9">
      <c r="A364" s="15">
        <v>10</v>
      </c>
      <c r="B364" s="15" t="s">
        <v>404</v>
      </c>
      <c r="C364" s="15" t="s">
        <v>90</v>
      </c>
      <c r="D364" s="15" t="s">
        <v>435</v>
      </c>
      <c r="E364" s="15" t="s">
        <v>98</v>
      </c>
      <c r="F364" s="15">
        <v>2</v>
      </c>
      <c r="G364" s="33">
        <v>775.82</v>
      </c>
      <c r="H364" s="14">
        <f t="shared" si="24"/>
        <v>1551.64</v>
      </c>
      <c r="I364" s="15"/>
    </row>
    <row r="365" spans="1:9">
      <c r="A365" s="15">
        <v>11</v>
      </c>
      <c r="B365" s="15" t="s">
        <v>440</v>
      </c>
      <c r="C365" s="15" t="s">
        <v>90</v>
      </c>
      <c r="D365" s="15" t="s">
        <v>435</v>
      </c>
      <c r="E365" s="15" t="s">
        <v>98</v>
      </c>
      <c r="F365" s="15">
        <v>2</v>
      </c>
      <c r="G365" s="17">
        <v>1446.92</v>
      </c>
      <c r="H365" s="14">
        <f t="shared" si="24"/>
        <v>2893.84</v>
      </c>
      <c r="I365" s="15"/>
    </row>
    <row r="366" spans="1:9">
      <c r="A366" s="15">
        <v>12</v>
      </c>
      <c r="B366" s="15" t="s">
        <v>440</v>
      </c>
      <c r="C366" s="15" t="s">
        <v>96</v>
      </c>
      <c r="D366" s="15" t="s">
        <v>435</v>
      </c>
      <c r="E366" s="15" t="s">
        <v>98</v>
      </c>
      <c r="F366" s="15">
        <v>14</v>
      </c>
      <c r="G366" s="17">
        <v>822.94</v>
      </c>
      <c r="H366" s="14">
        <f t="shared" si="24"/>
        <v>11521.16</v>
      </c>
      <c r="I366" s="15"/>
    </row>
    <row r="367" spans="1:9">
      <c r="A367" s="15">
        <v>13</v>
      </c>
      <c r="B367" s="15" t="s">
        <v>434</v>
      </c>
      <c r="C367" s="15" t="s">
        <v>464</v>
      </c>
      <c r="D367" s="15" t="s">
        <v>435</v>
      </c>
      <c r="E367" s="15" t="s">
        <v>98</v>
      </c>
      <c r="F367" s="15">
        <v>508</v>
      </c>
      <c r="G367" s="33">
        <v>120</v>
      </c>
      <c r="H367" s="14">
        <f t="shared" si="24"/>
        <v>60960</v>
      </c>
      <c r="I367" s="15"/>
    </row>
    <row r="368" spans="1:9">
      <c r="A368" s="15">
        <v>14</v>
      </c>
      <c r="B368" s="15" t="s">
        <v>465</v>
      </c>
      <c r="C368" s="15" t="s">
        <v>464</v>
      </c>
      <c r="D368" s="15" t="s">
        <v>435</v>
      </c>
      <c r="E368" s="15" t="s">
        <v>98</v>
      </c>
      <c r="F368" s="15">
        <v>508</v>
      </c>
      <c r="G368" s="33">
        <v>446</v>
      </c>
      <c r="H368" s="14">
        <f t="shared" si="24"/>
        <v>226568</v>
      </c>
      <c r="I368" s="15"/>
    </row>
    <row r="369" spans="1:9">
      <c r="A369" s="15">
        <v>15</v>
      </c>
      <c r="B369" s="15" t="s">
        <v>552</v>
      </c>
      <c r="C369" s="15" t="s">
        <v>554</v>
      </c>
      <c r="D369" s="15" t="s">
        <v>467</v>
      </c>
      <c r="E369" s="15" t="s">
        <v>98</v>
      </c>
      <c r="F369" s="15">
        <v>508</v>
      </c>
      <c r="G369" s="33">
        <v>65</v>
      </c>
      <c r="H369" s="14">
        <f t="shared" si="24"/>
        <v>33020</v>
      </c>
      <c r="I369" s="15"/>
    </row>
    <row r="370" spans="1:9">
      <c r="A370" s="15">
        <v>16</v>
      </c>
      <c r="B370" s="15" t="s">
        <v>479</v>
      </c>
      <c r="C370" s="15"/>
      <c r="D370" s="15"/>
      <c r="E370" s="15" t="s">
        <v>98</v>
      </c>
      <c r="F370" s="15">
        <v>508</v>
      </c>
      <c r="G370" s="33">
        <v>40</v>
      </c>
      <c r="H370" s="14">
        <f t="shared" si="24"/>
        <v>20320</v>
      </c>
      <c r="I370" s="15"/>
    </row>
    <row r="371" spans="1:9">
      <c r="A371" s="15"/>
      <c r="B371" s="10" t="s">
        <v>130</v>
      </c>
      <c r="C371" s="15"/>
      <c r="D371" s="15"/>
      <c r="E371" s="15"/>
      <c r="F371" s="15"/>
      <c r="G371" s="15"/>
      <c r="H371" s="12">
        <f>SUM(H355:H370)</f>
        <v>571660.75</v>
      </c>
      <c r="I371" s="15"/>
    </row>
    <row r="372" spans="1:9">
      <c r="A372" s="10" t="s">
        <v>448</v>
      </c>
      <c r="B372" s="10" t="s">
        <v>482</v>
      </c>
      <c r="C372" s="10"/>
      <c r="D372" s="10"/>
      <c r="E372" s="10"/>
      <c r="F372" s="10"/>
      <c r="G372" s="35"/>
      <c r="H372" s="12"/>
      <c r="I372" s="10"/>
    </row>
    <row r="373" spans="1:9">
      <c r="A373" s="15">
        <v>1</v>
      </c>
      <c r="B373" s="15" t="s">
        <v>483</v>
      </c>
      <c r="C373" s="15" t="s">
        <v>484</v>
      </c>
      <c r="D373" s="15" t="s">
        <v>83</v>
      </c>
      <c r="E373" s="15" t="s">
        <v>105</v>
      </c>
      <c r="F373" s="15">
        <v>389</v>
      </c>
      <c r="G373" s="17">
        <v>159.11</v>
      </c>
      <c r="H373" s="14">
        <f t="shared" ref="H373:H381" si="25">F373*G373</f>
        <v>61893.79</v>
      </c>
      <c r="I373" s="15" t="s">
        <v>488</v>
      </c>
    </row>
    <row r="374" spans="1:9">
      <c r="A374" s="15">
        <v>2</v>
      </c>
      <c r="B374" s="15" t="s">
        <v>483</v>
      </c>
      <c r="C374" s="15" t="s">
        <v>486</v>
      </c>
      <c r="D374" s="15" t="s">
        <v>83</v>
      </c>
      <c r="E374" s="15" t="s">
        <v>105</v>
      </c>
      <c r="F374" s="15">
        <v>10</v>
      </c>
      <c r="G374" s="17">
        <v>60.9</v>
      </c>
      <c r="H374" s="14">
        <f t="shared" si="25"/>
        <v>609</v>
      </c>
      <c r="I374" s="15" t="s">
        <v>488</v>
      </c>
    </row>
    <row r="375" spans="1:9">
      <c r="A375" s="15">
        <v>3</v>
      </c>
      <c r="B375" s="15" t="s">
        <v>495</v>
      </c>
      <c r="C375" s="15" t="s">
        <v>496</v>
      </c>
      <c r="D375" s="15" t="s">
        <v>426</v>
      </c>
      <c r="E375" s="15" t="s">
        <v>137</v>
      </c>
      <c r="F375" s="15">
        <v>3</v>
      </c>
      <c r="G375" s="17">
        <v>10200</v>
      </c>
      <c r="H375" s="14">
        <f t="shared" si="25"/>
        <v>30600</v>
      </c>
      <c r="I375" s="15"/>
    </row>
    <row r="376" spans="1:9">
      <c r="A376" s="15">
        <v>4</v>
      </c>
      <c r="B376" s="15" t="s">
        <v>406</v>
      </c>
      <c r="C376" s="15" t="s">
        <v>451</v>
      </c>
      <c r="D376" s="15" t="s">
        <v>83</v>
      </c>
      <c r="E376" s="15" t="s">
        <v>98</v>
      </c>
      <c r="F376" s="15">
        <v>3</v>
      </c>
      <c r="G376" s="33">
        <v>90</v>
      </c>
      <c r="H376" s="14">
        <f t="shared" si="25"/>
        <v>270</v>
      </c>
      <c r="I376" s="15" t="s">
        <v>488</v>
      </c>
    </row>
    <row r="377" spans="1:9">
      <c r="A377" s="15">
        <v>5</v>
      </c>
      <c r="B377" s="15" t="s">
        <v>440</v>
      </c>
      <c r="C377" s="15" t="s">
        <v>96</v>
      </c>
      <c r="D377" s="15" t="s">
        <v>435</v>
      </c>
      <c r="E377" s="15" t="s">
        <v>98</v>
      </c>
      <c r="F377" s="15">
        <v>3</v>
      </c>
      <c r="G377" s="17">
        <v>822.94</v>
      </c>
      <c r="H377" s="14">
        <f t="shared" si="25"/>
        <v>2468.82</v>
      </c>
      <c r="I377" s="15"/>
    </row>
    <row r="378" spans="1:9">
      <c r="A378" s="15">
        <v>6</v>
      </c>
      <c r="B378" s="15" t="s">
        <v>544</v>
      </c>
      <c r="C378" s="15" t="s">
        <v>96</v>
      </c>
      <c r="D378" s="15" t="s">
        <v>410</v>
      </c>
      <c r="E378" s="15" t="s">
        <v>98</v>
      </c>
      <c r="F378" s="15">
        <v>3</v>
      </c>
      <c r="G378" s="33">
        <v>320</v>
      </c>
      <c r="H378" s="14">
        <f t="shared" si="25"/>
        <v>960</v>
      </c>
      <c r="I378" s="15"/>
    </row>
    <row r="379" spans="1:9">
      <c r="A379" s="15">
        <v>7</v>
      </c>
      <c r="B379" s="15" t="s">
        <v>493</v>
      </c>
      <c r="C379" s="15" t="s">
        <v>494</v>
      </c>
      <c r="D379" s="15" t="s">
        <v>435</v>
      </c>
      <c r="E379" s="15" t="s">
        <v>146</v>
      </c>
      <c r="F379" s="15">
        <v>3</v>
      </c>
      <c r="G379" s="17">
        <v>1546.03</v>
      </c>
      <c r="H379" s="14">
        <f t="shared" si="25"/>
        <v>4638.09</v>
      </c>
      <c r="I379" s="15"/>
    </row>
    <row r="380" spans="1:9">
      <c r="A380" s="15">
        <v>8</v>
      </c>
      <c r="B380" s="15" t="s">
        <v>454</v>
      </c>
      <c r="C380" s="15" t="s">
        <v>555</v>
      </c>
      <c r="D380" s="15" t="s">
        <v>83</v>
      </c>
      <c r="E380" s="15" t="s">
        <v>98</v>
      </c>
      <c r="F380" s="15">
        <v>3</v>
      </c>
      <c r="G380" s="33">
        <v>420</v>
      </c>
      <c r="H380" s="14">
        <f t="shared" si="25"/>
        <v>1260</v>
      </c>
      <c r="I380" s="15" t="s">
        <v>488</v>
      </c>
    </row>
    <row r="381" spans="1:9">
      <c r="A381" s="15">
        <v>9</v>
      </c>
      <c r="B381" s="15" t="s">
        <v>443</v>
      </c>
      <c r="C381" s="15" t="s">
        <v>444</v>
      </c>
      <c r="D381" s="15" t="s">
        <v>83</v>
      </c>
      <c r="E381" s="15" t="s">
        <v>98</v>
      </c>
      <c r="F381" s="15">
        <v>4</v>
      </c>
      <c r="G381" s="17">
        <v>91.72</v>
      </c>
      <c r="H381" s="14">
        <f t="shared" si="25"/>
        <v>366.88</v>
      </c>
      <c r="I381" s="15" t="s">
        <v>488</v>
      </c>
    </row>
    <row r="382" spans="1:9">
      <c r="A382" s="15"/>
      <c r="B382" s="10" t="s">
        <v>130</v>
      </c>
      <c r="C382" s="15"/>
      <c r="D382" s="15"/>
      <c r="E382" s="15"/>
      <c r="F382" s="15"/>
      <c r="G382" s="15"/>
      <c r="H382" s="12">
        <f>SUM(H373:H381)</f>
        <v>103066.58</v>
      </c>
      <c r="I382" s="15"/>
    </row>
    <row r="383" spans="1:9">
      <c r="A383" s="15" t="s">
        <v>481</v>
      </c>
      <c r="B383" s="10" t="s">
        <v>560</v>
      </c>
      <c r="C383" s="10"/>
      <c r="D383" s="10"/>
      <c r="E383" s="10"/>
      <c r="F383" s="10"/>
      <c r="G383" s="35"/>
      <c r="H383" s="12"/>
      <c r="I383" s="10"/>
    </row>
    <row r="384" spans="1:9">
      <c r="A384" s="15">
        <v>1</v>
      </c>
      <c r="B384" s="15" t="s">
        <v>561</v>
      </c>
      <c r="C384" s="15" t="s">
        <v>444</v>
      </c>
      <c r="D384" s="15" t="s">
        <v>83</v>
      </c>
      <c r="E384" s="15" t="s">
        <v>105</v>
      </c>
      <c r="F384" s="15">
        <v>365</v>
      </c>
      <c r="G384" s="33">
        <v>159.11</v>
      </c>
      <c r="H384" s="14">
        <f t="shared" ref="H384:H388" si="26">F384*G384</f>
        <v>58075.15</v>
      </c>
      <c r="I384" s="15"/>
    </row>
    <row r="385" spans="1:9">
      <c r="A385" s="15">
        <v>2</v>
      </c>
      <c r="B385" s="15" t="s">
        <v>561</v>
      </c>
      <c r="C385" s="15" t="s">
        <v>562</v>
      </c>
      <c r="D385" s="15" t="s">
        <v>83</v>
      </c>
      <c r="E385" s="15" t="s">
        <v>105</v>
      </c>
      <c r="F385" s="15">
        <v>304</v>
      </c>
      <c r="G385" s="33">
        <f>97.9*1.35</f>
        <v>132.165</v>
      </c>
      <c r="H385" s="14">
        <f t="shared" si="26"/>
        <v>40178.16</v>
      </c>
      <c r="I385" s="15"/>
    </row>
    <row r="386" ht="24" spans="1:9">
      <c r="A386" s="15">
        <v>3</v>
      </c>
      <c r="B386" s="15" t="s">
        <v>454</v>
      </c>
      <c r="C386" s="15" t="s">
        <v>563</v>
      </c>
      <c r="D386" s="15" t="s">
        <v>83</v>
      </c>
      <c r="E386" s="15" t="s">
        <v>98</v>
      </c>
      <c r="F386" s="15">
        <v>6</v>
      </c>
      <c r="G386" s="33">
        <f>65.3</f>
        <v>65.3</v>
      </c>
      <c r="H386" s="14">
        <f t="shared" si="26"/>
        <v>391.8</v>
      </c>
      <c r="I386" s="15"/>
    </row>
    <row r="387" spans="1:9">
      <c r="A387" s="15">
        <v>4</v>
      </c>
      <c r="B387" s="15" t="s">
        <v>399</v>
      </c>
      <c r="C387" s="15" t="s">
        <v>564</v>
      </c>
      <c r="D387" s="15" t="s">
        <v>401</v>
      </c>
      <c r="E387" s="15" t="s">
        <v>98</v>
      </c>
      <c r="F387" s="15">
        <v>8</v>
      </c>
      <c r="G387" s="33">
        <f>560*1.25</f>
        <v>700</v>
      </c>
      <c r="H387" s="14">
        <f t="shared" si="26"/>
        <v>5600</v>
      </c>
      <c r="I387" s="15"/>
    </row>
    <row r="388" spans="1:9">
      <c r="A388" s="15">
        <v>5</v>
      </c>
      <c r="B388" s="15" t="s">
        <v>565</v>
      </c>
      <c r="C388" s="15" t="s">
        <v>566</v>
      </c>
      <c r="D388" s="15" t="s">
        <v>567</v>
      </c>
      <c r="E388" s="15" t="s">
        <v>137</v>
      </c>
      <c r="F388" s="15">
        <v>8</v>
      </c>
      <c r="G388" s="33">
        <f>3.14/4*1.2^2*2*1500</f>
        <v>3391.2</v>
      </c>
      <c r="H388" s="14">
        <f t="shared" si="26"/>
        <v>27129.6</v>
      </c>
      <c r="I388" s="15"/>
    </row>
    <row r="389" spans="1:9">
      <c r="A389" s="15"/>
      <c r="B389" s="10" t="s">
        <v>130</v>
      </c>
      <c r="C389" s="15"/>
      <c r="D389" s="15"/>
      <c r="E389" s="15"/>
      <c r="F389" s="15"/>
      <c r="G389" s="15"/>
      <c r="H389" s="12">
        <f>SUM(H384:H388)</f>
        <v>131374.71</v>
      </c>
      <c r="I389" s="15"/>
    </row>
    <row r="390" spans="1:9">
      <c r="A390" s="15" t="s">
        <v>497</v>
      </c>
      <c r="B390" s="10" t="s">
        <v>132</v>
      </c>
      <c r="C390" s="10"/>
      <c r="D390" s="10"/>
      <c r="E390" s="10"/>
      <c r="F390" s="10"/>
      <c r="G390" s="35"/>
      <c r="H390" s="12"/>
      <c r="I390" s="10"/>
    </row>
    <row r="391" spans="1:9">
      <c r="A391" s="15">
        <v>1</v>
      </c>
      <c r="B391" s="15" t="s">
        <v>556</v>
      </c>
      <c r="C391" s="15"/>
      <c r="D391" s="15"/>
      <c r="E391" s="15" t="s">
        <v>134</v>
      </c>
      <c r="F391" s="15">
        <v>1055</v>
      </c>
      <c r="G391" s="30">
        <v>150.4</v>
      </c>
      <c r="H391" s="14">
        <f>F391*G391</f>
        <v>158672</v>
      </c>
      <c r="I391" s="15"/>
    </row>
    <row r="392" spans="1:9">
      <c r="A392" s="15"/>
      <c r="B392" s="10" t="s">
        <v>130</v>
      </c>
      <c r="C392" s="15"/>
      <c r="D392" s="15"/>
      <c r="E392" s="15"/>
      <c r="F392" s="15"/>
      <c r="G392" s="15"/>
      <c r="H392" s="12">
        <f>SUM(H391:H391)</f>
        <v>158672</v>
      </c>
      <c r="I392" s="15"/>
    </row>
    <row r="393" spans="1:9">
      <c r="A393" s="15"/>
      <c r="B393" s="10" t="s">
        <v>151</v>
      </c>
      <c r="C393" s="15"/>
      <c r="D393" s="15"/>
      <c r="E393" s="15"/>
      <c r="F393" s="15"/>
      <c r="G393" s="15"/>
      <c r="H393" s="12">
        <f>SUM(H352,H371,H382,H389,H392)</f>
        <v>1114530.77</v>
      </c>
      <c r="I393" s="15"/>
    </row>
    <row r="394" spans="1:9">
      <c r="A394" s="8" t="s">
        <v>568</v>
      </c>
      <c r="B394" s="9"/>
      <c r="C394" s="9"/>
      <c r="D394" s="9"/>
      <c r="E394" s="9"/>
      <c r="F394" s="9"/>
      <c r="G394" s="9"/>
      <c r="H394" s="9"/>
      <c r="I394" s="9"/>
    </row>
    <row r="395" spans="1:9">
      <c r="A395" s="10" t="s">
        <v>64</v>
      </c>
      <c r="B395" s="10" t="s">
        <v>308</v>
      </c>
      <c r="C395" s="10" t="s">
        <v>388</v>
      </c>
      <c r="D395" s="10" t="s">
        <v>67</v>
      </c>
      <c r="E395" s="10" t="s">
        <v>14</v>
      </c>
      <c r="F395" s="10" t="s">
        <v>15</v>
      </c>
      <c r="G395" s="10" t="s">
        <v>69</v>
      </c>
      <c r="H395" s="10" t="s">
        <v>389</v>
      </c>
      <c r="I395" s="10" t="s">
        <v>310</v>
      </c>
    </row>
    <row r="396" spans="1:9">
      <c r="A396" s="10" t="s">
        <v>393</v>
      </c>
      <c r="B396" s="40" t="s">
        <v>449</v>
      </c>
      <c r="C396" s="41"/>
      <c r="D396" s="41"/>
      <c r="E396" s="41"/>
      <c r="F396" s="41"/>
      <c r="G396" s="41"/>
      <c r="H396" s="41"/>
      <c r="I396" s="42"/>
    </row>
    <row r="397" spans="1:9">
      <c r="A397" s="15">
        <v>1</v>
      </c>
      <c r="B397" s="15" t="s">
        <v>434</v>
      </c>
      <c r="C397" s="15" t="s">
        <v>464</v>
      </c>
      <c r="D397" s="15" t="s">
        <v>435</v>
      </c>
      <c r="E397" s="15" t="s">
        <v>98</v>
      </c>
      <c r="F397" s="15">
        <v>2820</v>
      </c>
      <c r="G397" s="33">
        <v>120</v>
      </c>
      <c r="H397" s="14">
        <f>F397*G397</f>
        <v>338400</v>
      </c>
      <c r="I397" s="15"/>
    </row>
    <row r="398" spans="1:9">
      <c r="A398" s="15">
        <v>2</v>
      </c>
      <c r="B398" s="15" t="s">
        <v>465</v>
      </c>
      <c r="C398" s="15" t="s">
        <v>464</v>
      </c>
      <c r="D398" s="15" t="s">
        <v>435</v>
      </c>
      <c r="E398" s="15" t="s">
        <v>98</v>
      </c>
      <c r="F398" s="15">
        <v>2820</v>
      </c>
      <c r="G398" s="33">
        <v>446</v>
      </c>
      <c r="H398" s="14">
        <f>F398*G398</f>
        <v>1257720</v>
      </c>
      <c r="I398" s="15"/>
    </row>
    <row r="399" spans="1:9">
      <c r="A399" s="15">
        <v>3</v>
      </c>
      <c r="B399" s="15" t="s">
        <v>552</v>
      </c>
      <c r="C399" s="15" t="s">
        <v>464</v>
      </c>
      <c r="D399" s="15" t="s">
        <v>467</v>
      </c>
      <c r="E399" s="15" t="s">
        <v>98</v>
      </c>
      <c r="F399" s="15">
        <v>2820</v>
      </c>
      <c r="G399" s="33">
        <v>65</v>
      </c>
      <c r="H399" s="14">
        <f>F399*G399</f>
        <v>183300</v>
      </c>
      <c r="I399" s="15"/>
    </row>
    <row r="400" spans="1:9">
      <c r="A400" s="15"/>
      <c r="B400" s="10" t="s">
        <v>151</v>
      </c>
      <c r="C400" s="15"/>
      <c r="D400" s="15"/>
      <c r="E400" s="15"/>
      <c r="F400" s="15"/>
      <c r="G400" s="15"/>
      <c r="H400" s="12">
        <f>SUM(H397:H399)</f>
        <v>1779420</v>
      </c>
      <c r="I400" s="15"/>
    </row>
  </sheetData>
  <mergeCells count="7">
    <mergeCell ref="A1:I1"/>
    <mergeCell ref="A102:I102"/>
    <mergeCell ref="A166:I166"/>
    <mergeCell ref="A256:I256"/>
    <mergeCell ref="A334:I334"/>
    <mergeCell ref="A394:I394"/>
    <mergeCell ref="B396:I39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B33" sqref="B33"/>
    </sheetView>
  </sheetViews>
  <sheetFormatPr defaultColWidth="9" defaultRowHeight="14.25" outlineLevelCol="3"/>
  <cols>
    <col min="2" max="2" width="25.25" customWidth="1"/>
  </cols>
  <sheetData>
    <row r="1" ht="18.75" spans="1:4">
      <c r="A1" s="1">
        <v>1</v>
      </c>
      <c r="B1" s="2" t="s">
        <v>569</v>
      </c>
      <c r="C1" s="2">
        <v>44</v>
      </c>
      <c r="D1" s="3"/>
    </row>
    <row r="2" ht="18.75" spans="1:4">
      <c r="A2" s="1">
        <v>2</v>
      </c>
      <c r="B2" s="4" t="s">
        <v>570</v>
      </c>
      <c r="C2" s="4">
        <v>54</v>
      </c>
      <c r="D2" s="3"/>
    </row>
    <row r="3" ht="18.75" spans="1:4">
      <c r="A3" s="1">
        <v>3</v>
      </c>
      <c r="B3" s="4" t="s">
        <v>571</v>
      </c>
      <c r="C3" s="4">
        <v>88</v>
      </c>
      <c r="D3" s="3"/>
    </row>
    <row r="4" ht="18.75" spans="1:3">
      <c r="A4" s="1">
        <v>4</v>
      </c>
      <c r="B4" s="4" t="s">
        <v>572</v>
      </c>
      <c r="C4" s="4">
        <v>151</v>
      </c>
    </row>
    <row r="5" ht="18.75" spans="1:3">
      <c r="A5" s="1">
        <v>5</v>
      </c>
      <c r="B5" s="4" t="s">
        <v>573</v>
      </c>
      <c r="C5" s="4">
        <v>78</v>
      </c>
    </row>
    <row r="6" ht="18.75" spans="1:3">
      <c r="A6" s="1">
        <v>6</v>
      </c>
      <c r="B6" s="4" t="s">
        <v>574</v>
      </c>
      <c r="C6" s="4">
        <v>128</v>
      </c>
    </row>
    <row r="7" ht="18.75" spans="1:3">
      <c r="A7" s="1">
        <v>7</v>
      </c>
      <c r="B7" s="4" t="s">
        <v>575</v>
      </c>
      <c r="C7" s="4">
        <v>54</v>
      </c>
    </row>
    <row r="8" ht="18.75" spans="1:3">
      <c r="A8" s="1">
        <v>8</v>
      </c>
      <c r="B8" s="2" t="s">
        <v>576</v>
      </c>
      <c r="C8" s="2">
        <v>1</v>
      </c>
    </row>
    <row r="9" ht="18.75" spans="1:3">
      <c r="A9" s="1">
        <v>9</v>
      </c>
      <c r="B9" s="4" t="s">
        <v>577</v>
      </c>
      <c r="C9" s="4">
        <v>845</v>
      </c>
    </row>
    <row r="10" ht="18.75" spans="1:3">
      <c r="A10" s="1">
        <v>10</v>
      </c>
      <c r="B10" s="4" t="s">
        <v>578</v>
      </c>
      <c r="C10" s="4"/>
    </row>
    <row r="11" ht="18.75" spans="1:3">
      <c r="A11" s="1">
        <v>11</v>
      </c>
      <c r="B11" s="4" t="s">
        <v>579</v>
      </c>
      <c r="C11" s="4">
        <v>188</v>
      </c>
    </row>
    <row r="12" ht="18.75" spans="1:3">
      <c r="A12" s="1">
        <v>12</v>
      </c>
      <c r="B12" s="4" t="s">
        <v>580</v>
      </c>
      <c r="C12" s="4">
        <v>147</v>
      </c>
    </row>
    <row r="13" ht="18.75" spans="1:4">
      <c r="A13" s="1">
        <v>13</v>
      </c>
      <c r="B13" s="4" t="s">
        <v>581</v>
      </c>
      <c r="C13" s="4">
        <v>360</v>
      </c>
      <c r="D13" t="s">
        <v>582</v>
      </c>
    </row>
    <row r="14" ht="18.75" spans="1:3">
      <c r="A14" s="1">
        <v>14</v>
      </c>
      <c r="B14" s="4" t="s">
        <v>583</v>
      </c>
      <c r="C14" s="4">
        <v>1630</v>
      </c>
    </row>
    <row r="15" ht="18.75" spans="1:4">
      <c r="A15" s="1">
        <v>15</v>
      </c>
      <c r="B15" s="4" t="s">
        <v>584</v>
      </c>
      <c r="C15" s="4">
        <v>146</v>
      </c>
      <c r="D15" s="3" t="s">
        <v>585</v>
      </c>
    </row>
    <row r="16" ht="18.75" spans="1:4">
      <c r="A16" s="1">
        <v>16</v>
      </c>
      <c r="B16" s="4" t="s">
        <v>586</v>
      </c>
      <c r="C16" s="4">
        <v>662</v>
      </c>
      <c r="D16" s="3"/>
    </row>
    <row r="17" ht="18.75" spans="1:4">
      <c r="A17" s="1">
        <v>17</v>
      </c>
      <c r="B17" s="4" t="s">
        <v>587</v>
      </c>
      <c r="C17" s="4">
        <v>2316</v>
      </c>
      <c r="D17" s="3"/>
    </row>
    <row r="18" ht="18.75" spans="1:4">
      <c r="A18" s="1">
        <v>18</v>
      </c>
      <c r="B18" s="4" t="s">
        <v>588</v>
      </c>
      <c r="C18" s="4">
        <v>106</v>
      </c>
      <c r="D18" s="3"/>
    </row>
    <row r="19" ht="18.75" spans="1:4">
      <c r="A19" s="1">
        <v>19</v>
      </c>
      <c r="B19" s="4" t="s">
        <v>589</v>
      </c>
      <c r="C19" s="4">
        <v>878</v>
      </c>
      <c r="D19" s="3"/>
    </row>
    <row r="20" ht="18.75" spans="1:4">
      <c r="A20" s="1">
        <v>20</v>
      </c>
      <c r="B20" s="4" t="s">
        <v>590</v>
      </c>
      <c r="C20" s="4">
        <v>146</v>
      </c>
      <c r="D20" s="3"/>
    </row>
    <row r="21" ht="18.75" spans="1:3">
      <c r="A21" s="1">
        <v>21</v>
      </c>
      <c r="B21" s="5" t="s">
        <v>591</v>
      </c>
      <c r="C21" s="6">
        <v>694</v>
      </c>
    </row>
    <row r="22" ht="18.75" spans="1:3">
      <c r="A22" s="1">
        <v>22</v>
      </c>
      <c r="B22" s="5" t="s">
        <v>592</v>
      </c>
      <c r="C22" s="6">
        <v>336</v>
      </c>
    </row>
    <row r="23" ht="18.75" spans="1:3">
      <c r="A23" s="1">
        <v>23</v>
      </c>
      <c r="B23" s="5" t="s">
        <v>593</v>
      </c>
      <c r="C23" s="6">
        <v>246</v>
      </c>
    </row>
    <row r="24" ht="18.75" spans="1:3">
      <c r="A24" s="1">
        <v>24</v>
      </c>
      <c r="B24" s="5" t="s">
        <v>594</v>
      </c>
      <c r="C24" s="6">
        <v>1691</v>
      </c>
    </row>
    <row r="25" ht="18.75" spans="1:3">
      <c r="A25" s="1">
        <v>25</v>
      </c>
      <c r="B25" s="4" t="s">
        <v>595</v>
      </c>
      <c r="C25" s="4"/>
    </row>
    <row r="27" spans="1:1">
      <c r="A27" t="s">
        <v>596</v>
      </c>
    </row>
    <row r="29" spans="1:1">
      <c r="A29" t="s">
        <v>597</v>
      </c>
    </row>
  </sheetData>
  <mergeCells count="1">
    <mergeCell ref="D15:D20"/>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总估算表</vt:lpstr>
      <vt:lpstr>2024燃气估算</vt:lpstr>
      <vt:lpstr>2024供热估算</vt:lpstr>
      <vt:lpstr>2024给水估算</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WPS_1178778167</cp:lastModifiedBy>
  <dcterms:created xsi:type="dcterms:W3CDTF">2020-03-27T07:56:00Z</dcterms:created>
  <cp:lastPrinted>2024-01-01T16:58:00Z</cp:lastPrinted>
  <dcterms:modified xsi:type="dcterms:W3CDTF">2024-04-30T08:27:04Z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4B391FC65EDF4F879532FA94E7E48C59_13</vt:lpwstr>
  </property>
</Properties>
</file>