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<sst xmlns="http://schemas.openxmlformats.org/spreadsheetml/2006/main" count="304" uniqueCount="111">
  <si>
    <t>工程审定概算表</t>
  </si>
  <si>
    <t>工程项目：平罗县（灵沙乡、陶乐镇、宝丰镇）中心村绿化建设项目</t>
  </si>
  <si>
    <t>序号</t>
  </si>
  <si>
    <t>工程名称</t>
  </si>
  <si>
    <t>概算价值（万元）</t>
  </si>
  <si>
    <t>技术经济指标（元）</t>
  </si>
  <si>
    <t>占投资额(%)</t>
  </si>
  <si>
    <t>建筑工程</t>
  </si>
  <si>
    <t>设备及
安装工程</t>
  </si>
  <si>
    <t>其他费用</t>
  </si>
  <si>
    <t>合计</t>
  </si>
  <si>
    <t>单位</t>
  </si>
  <si>
    <t>数量</t>
  </si>
  <si>
    <t>单位价值</t>
  </si>
  <si>
    <t>一</t>
  </si>
  <si>
    <t>工程费用</t>
  </si>
  <si>
    <t>灵沙乡中心村</t>
  </si>
  <si>
    <t>（一）</t>
  </si>
  <si>
    <t>灵沙村中心村绿化</t>
  </si>
  <si>
    <t>金叶复叶槭</t>
  </si>
  <si>
    <t>株</t>
  </si>
  <si>
    <t xml:space="preserve"> </t>
  </si>
  <si>
    <t>胶东卫矛</t>
  </si>
  <si>
    <t>红梅杏</t>
  </si>
  <si>
    <t>红叶碧桃</t>
  </si>
  <si>
    <t>绚丽海棠</t>
  </si>
  <si>
    <t>西梅李子</t>
  </si>
  <si>
    <t>萱草</t>
  </si>
  <si>
    <t>㎡</t>
  </si>
  <si>
    <t>（二）</t>
  </si>
  <si>
    <t>灌溉</t>
  </si>
  <si>
    <t xml:space="preserve">de110  </t>
  </si>
  <si>
    <t>m</t>
  </si>
  <si>
    <t xml:space="preserve">de75 </t>
  </si>
  <si>
    <t>de63</t>
  </si>
  <si>
    <t xml:space="preserve">de50 </t>
  </si>
  <si>
    <t xml:space="preserve">de20 </t>
  </si>
  <si>
    <t>滴头</t>
  </si>
  <si>
    <t>个</t>
  </si>
  <si>
    <t>快速取水栓</t>
  </si>
  <si>
    <t>水表</t>
  </si>
  <si>
    <t>阀门井</t>
  </si>
  <si>
    <t>水表井</t>
  </si>
  <si>
    <t>挖沟槽土方</t>
  </si>
  <si>
    <t>m3</t>
  </si>
  <si>
    <t>管沟回填方</t>
  </si>
  <si>
    <t>（三）</t>
  </si>
  <si>
    <t>亮化</t>
  </si>
  <si>
    <t>太阳能路灯</t>
  </si>
  <si>
    <t>盏</t>
  </si>
  <si>
    <t>（四）</t>
  </si>
  <si>
    <t>排污</t>
  </si>
  <si>
    <t>排水管沟</t>
  </si>
  <si>
    <t>管道基础垫层</t>
  </si>
  <si>
    <t>污水井</t>
  </si>
  <si>
    <t>座</t>
  </si>
  <si>
    <t>钢筋混凝土化粪池100m³</t>
  </si>
  <si>
    <t>钢筋混凝土化粪池40m³</t>
  </si>
  <si>
    <t>HDPE双壁波纹管DN300</t>
  </si>
  <si>
    <t>陶乐镇中心村</t>
  </si>
  <si>
    <t>陶乐镇王家庄绿化</t>
  </si>
  <si>
    <t>香花槐</t>
  </si>
  <si>
    <t>京桧4号</t>
  </si>
  <si>
    <t>高杆金叶榆</t>
  </si>
  <si>
    <t>香水梨</t>
  </si>
  <si>
    <t>榆叶梅</t>
  </si>
  <si>
    <t>紫丁香</t>
  </si>
  <si>
    <t>卫矛球</t>
  </si>
  <si>
    <t>地被菊</t>
  </si>
  <si>
    <t>马兰花</t>
  </si>
  <si>
    <t>侧柏绿篱</t>
  </si>
  <si>
    <t>四季玫瑰</t>
  </si>
  <si>
    <t>宝丰镇中心村</t>
  </si>
  <si>
    <t>宝丰镇新胜村绿化</t>
  </si>
  <si>
    <t>春红桃</t>
  </si>
  <si>
    <t>菌菇大棚绿化</t>
  </si>
  <si>
    <t>宝丰镇宝丰村菌菇产业融合示范园绿化</t>
  </si>
  <si>
    <t>旱柳</t>
  </si>
  <si>
    <t>榆树</t>
  </si>
  <si>
    <t>红花柽柳</t>
  </si>
  <si>
    <t>紫花苜蓿</t>
  </si>
  <si>
    <t>喷灌</t>
  </si>
  <si>
    <t>砌筑井（给水闸阀井）</t>
  </si>
  <si>
    <t>砌筑井（给水阀门井）</t>
  </si>
  <si>
    <t>土方工程</t>
  </si>
  <si>
    <t>种植土换填</t>
  </si>
  <si>
    <t>m³</t>
  </si>
  <si>
    <t>二</t>
  </si>
  <si>
    <t>项目管理费</t>
  </si>
  <si>
    <t>工程费*1%</t>
  </si>
  <si>
    <t>测量费</t>
  </si>
  <si>
    <t>工程费*0.4%</t>
  </si>
  <si>
    <t>设计费</t>
  </si>
  <si>
    <t>工程费×2%</t>
  </si>
  <si>
    <t>清单控制价编制费及审核费</t>
  </si>
  <si>
    <t>工程费*0.71%</t>
  </si>
  <si>
    <t>工程结算审核费</t>
  </si>
  <si>
    <t>工程费*0.5%</t>
  </si>
  <si>
    <t>财务竣工决算费</t>
  </si>
  <si>
    <t>工程费*0.3%</t>
  </si>
  <si>
    <t>工程监理费</t>
  </si>
  <si>
    <t>工程费*1.8%</t>
  </si>
  <si>
    <t>招投标代理费</t>
  </si>
  <si>
    <t>工程费×0.5%</t>
  </si>
  <si>
    <t>环境影响评价费</t>
  </si>
  <si>
    <t>工程费*0.04%</t>
  </si>
  <si>
    <t>BIM技术应用设计阶段</t>
  </si>
  <si>
    <t>宁建（消）发【2023】17号</t>
  </si>
  <si>
    <t>三</t>
  </si>
  <si>
    <t>预备费</t>
  </si>
  <si>
    <t>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</si>
</sst>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9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176" fontId="6" fillId="0" borderId="1" xfId="0" applyNumberFormat="1" applyFont="1" applyFill="1" applyBorder="1">
      <alignment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0"/>
  <sheetViews>
    <sheetView tabSelected="1" workbookViewId="0">
      <selection activeCell="B7" sqref="B7"/>
    </sheetView>
  </sheetViews>
  <sheetFormatPr defaultColWidth="9" defaultRowHeight="14.25"/>
  <cols>
    <col min="1" max="1" width="5.975" style="1" customWidth="1"/>
    <col min="2" max="2" width="17.6" style="1" customWidth="1"/>
    <col min="3" max="3" width="9.63333333333333" style="2" customWidth="1"/>
    <col min="4" max="4" width="9.46666666666667" style="2" customWidth="1"/>
    <col min="5" max="5" width="7.475" style="1" customWidth="1"/>
    <col min="6" max="6" width="8.28333333333333" style="2" customWidth="1"/>
    <col min="7" max="8" width="9" style="1"/>
    <col min="9" max="9" width="10.775" style="1" customWidth="1"/>
    <col min="10" max="10" width="5.79166666666667" style="3" customWidth="1"/>
    <col min="11" max="11" width="12.625" style="1"/>
    <col min="12" max="13" width="9" style="1"/>
    <col min="14" max="14" width="12.8916666666667" style="1"/>
    <col min="15" max="16384" width="9" style="1"/>
  </cols>
  <sheetData>
    <row r="1" ht="22.5" customHeight="1" spans="1:10">
      <c r="A1" s="4" t="s">
        <v>0</v>
      </c>
      <c r="B1" s="4"/>
      <c r="C1" s="5"/>
      <c r="D1" s="5"/>
      <c r="E1" s="4"/>
      <c r="F1" s="5"/>
      <c r="G1" s="4"/>
      <c r="H1" s="4"/>
      <c r="I1" s="4"/>
      <c r="J1" s="4"/>
    </row>
    <row r="2" customHeight="1" spans="1:10">
      <c r="A2" s="6" t="s">
        <v>1</v>
      </c>
      <c r="B2" s="6"/>
      <c r="C2" s="7"/>
      <c r="D2" s="7"/>
      <c r="E2" s="6"/>
      <c r="F2" s="7"/>
      <c r="G2" s="6"/>
      <c r="H2" s="6"/>
      <c r="I2" s="6"/>
      <c r="J2" s="6"/>
    </row>
    <row r="3" spans="1:10">
      <c r="A3" s="8" t="s">
        <v>2</v>
      </c>
      <c r="B3" s="8" t="s">
        <v>3</v>
      </c>
      <c r="C3" s="9" t="s">
        <v>4</v>
      </c>
      <c r="D3" s="9"/>
      <c r="E3" s="8"/>
      <c r="F3" s="9"/>
      <c r="G3" s="8" t="s">
        <v>5</v>
      </c>
      <c r="H3" s="8"/>
      <c r="I3" s="8"/>
      <c r="J3" s="8" t="s">
        <v>6</v>
      </c>
    </row>
    <row r="4" ht="22.5" spans="1:10">
      <c r="A4" s="10"/>
      <c r="B4" s="10"/>
      <c r="C4" s="9" t="s">
        <v>7</v>
      </c>
      <c r="D4" s="9" t="s">
        <v>8</v>
      </c>
      <c r="E4" s="8" t="s">
        <v>9</v>
      </c>
      <c r="F4" s="9" t="s">
        <v>10</v>
      </c>
      <c r="G4" s="8" t="s">
        <v>11</v>
      </c>
      <c r="H4" s="9" t="s">
        <v>12</v>
      </c>
      <c r="I4" s="9" t="s">
        <v>13</v>
      </c>
      <c r="J4" s="24"/>
    </row>
    <row r="5" ht="19" customHeight="1" spans="1:10">
      <c r="A5" s="11" t="s">
        <v>14</v>
      </c>
      <c r="B5" s="12" t="s">
        <v>15</v>
      </c>
      <c r="C5" s="13">
        <f>C6+C38+C78+C93</f>
        <v>536.92833882</v>
      </c>
      <c r="D5" s="13">
        <f>D6+D38+D78+D93</f>
        <v>346.348251</v>
      </c>
      <c r="E5" s="13"/>
      <c r="F5" s="13">
        <f>C5+D5</f>
        <v>883.27658982</v>
      </c>
      <c r="G5" s="11"/>
      <c r="H5" s="14"/>
      <c r="I5" s="13"/>
      <c r="J5" s="14">
        <f>F5/F130*100</f>
        <v>91.8606183642906</v>
      </c>
    </row>
    <row r="6" ht="19" customHeight="1" spans="1:10">
      <c r="A6" s="15"/>
      <c r="B6" s="16" t="s">
        <v>16</v>
      </c>
      <c r="C6" s="17">
        <f>C7+C15+C28+C30</f>
        <v>183.757164</v>
      </c>
      <c r="D6" s="17">
        <f>D7+D15+D28+D30</f>
        <v>166.66336</v>
      </c>
      <c r="E6" s="17"/>
      <c r="F6" s="17">
        <f>D6+C6</f>
        <v>350.420524</v>
      </c>
      <c r="G6" s="15"/>
      <c r="H6" s="18"/>
      <c r="I6" s="17"/>
      <c r="J6" s="18"/>
    </row>
    <row r="7" ht="19" customHeight="1" spans="1:10">
      <c r="A7" s="11" t="s">
        <v>17</v>
      </c>
      <c r="B7" s="12" t="s">
        <v>18</v>
      </c>
      <c r="C7" s="13">
        <f>SUM(C8:C14)</f>
        <v>55.889654</v>
      </c>
      <c r="D7" s="13"/>
      <c r="E7" s="13"/>
      <c r="F7" s="13">
        <f>C7</f>
        <v>55.889654</v>
      </c>
      <c r="G7" s="11"/>
      <c r="H7" s="14"/>
      <c r="I7" s="13"/>
      <c r="J7" s="14"/>
    </row>
    <row r="8" ht="19" customHeight="1" spans="1:10">
      <c r="A8" s="8">
        <v>1</v>
      </c>
      <c r="B8" s="19" t="s">
        <v>19</v>
      </c>
      <c r="C8" s="9">
        <f t="shared" ref="C8:C14" si="0">H8*I8/10000</f>
        <v>3.212352</v>
      </c>
      <c r="D8" s="9"/>
      <c r="E8" s="9"/>
      <c r="F8" s="9">
        <f>C8+D8</f>
        <v>3.212352</v>
      </c>
      <c r="G8" s="20" t="s">
        <v>20</v>
      </c>
      <c r="H8" s="21">
        <v>234</v>
      </c>
      <c r="I8" s="9">
        <v>137.28</v>
      </c>
      <c r="J8" s="9" t="s">
        <v>21</v>
      </c>
    </row>
    <row r="9" ht="19" customHeight="1" spans="1:10">
      <c r="A9" s="8">
        <v>2</v>
      </c>
      <c r="B9" s="19" t="s">
        <v>22</v>
      </c>
      <c r="C9" s="9">
        <f t="shared" si="0"/>
        <v>19.6425</v>
      </c>
      <c r="D9" s="9"/>
      <c r="E9" s="9"/>
      <c r="F9" s="9">
        <f>C9+D9</f>
        <v>19.6425</v>
      </c>
      <c r="G9" s="20" t="s">
        <v>20</v>
      </c>
      <c r="H9" s="21">
        <v>1875</v>
      </c>
      <c r="I9" s="9">
        <v>104.76</v>
      </c>
      <c r="J9" s="9" t="s">
        <v>21</v>
      </c>
    </row>
    <row r="10" ht="19" customHeight="1" spans="1:10">
      <c r="A10" s="8">
        <v>3</v>
      </c>
      <c r="B10" s="19" t="s">
        <v>23</v>
      </c>
      <c r="C10" s="9">
        <f t="shared" si="0"/>
        <v>14.31795</v>
      </c>
      <c r="D10" s="9"/>
      <c r="E10" s="9"/>
      <c r="F10" s="9"/>
      <c r="G10" s="20" t="s">
        <v>20</v>
      </c>
      <c r="H10" s="21">
        <v>1325</v>
      </c>
      <c r="I10" s="9">
        <v>108.06</v>
      </c>
      <c r="J10" s="9" t="s">
        <v>21</v>
      </c>
    </row>
    <row r="11" ht="19" customHeight="1" spans="1:10">
      <c r="A11" s="8">
        <v>4</v>
      </c>
      <c r="B11" s="19" t="s">
        <v>24</v>
      </c>
      <c r="C11" s="9">
        <f t="shared" si="0"/>
        <v>7.9408</v>
      </c>
      <c r="D11" s="9"/>
      <c r="E11" s="9"/>
      <c r="F11" s="9"/>
      <c r="G11" s="20" t="s">
        <v>20</v>
      </c>
      <c r="H11" s="21">
        <v>800</v>
      </c>
      <c r="I11" s="9">
        <v>99.26</v>
      </c>
      <c r="J11" s="9" t="s">
        <v>21</v>
      </c>
    </row>
    <row r="12" ht="19" customHeight="1" spans="1:10">
      <c r="A12" s="8">
        <v>5</v>
      </c>
      <c r="B12" s="19" t="s">
        <v>25</v>
      </c>
      <c r="C12" s="9">
        <f t="shared" si="0"/>
        <v>0.809676</v>
      </c>
      <c r="D12" s="9"/>
      <c r="E12" s="9"/>
      <c r="F12" s="9"/>
      <c r="G12" s="20" t="s">
        <v>20</v>
      </c>
      <c r="H12" s="21">
        <v>68</v>
      </c>
      <c r="I12" s="9">
        <v>119.07</v>
      </c>
      <c r="J12" s="9" t="s">
        <v>21</v>
      </c>
    </row>
    <row r="13" ht="19" customHeight="1" spans="1:10">
      <c r="A13" s="8">
        <v>6</v>
      </c>
      <c r="B13" s="19" t="s">
        <v>26</v>
      </c>
      <c r="C13" s="9">
        <f t="shared" si="0"/>
        <v>7.355166</v>
      </c>
      <c r="D13" s="9"/>
      <c r="E13" s="9"/>
      <c r="F13" s="9"/>
      <c r="G13" s="20" t="s">
        <v>20</v>
      </c>
      <c r="H13" s="21">
        <v>741</v>
      </c>
      <c r="I13" s="9">
        <v>99.26</v>
      </c>
      <c r="J13" s="9" t="s">
        <v>21</v>
      </c>
    </row>
    <row r="14" ht="19" customHeight="1" spans="1:10">
      <c r="A14" s="8">
        <v>7</v>
      </c>
      <c r="B14" s="19" t="s">
        <v>27</v>
      </c>
      <c r="C14" s="9">
        <f t="shared" si="0"/>
        <v>2.61121</v>
      </c>
      <c r="D14" s="9"/>
      <c r="E14" s="9"/>
      <c r="F14" s="9"/>
      <c r="G14" s="20" t="s">
        <v>28</v>
      </c>
      <c r="H14" s="21">
        <v>730</v>
      </c>
      <c r="I14" s="9">
        <v>35.77</v>
      </c>
      <c r="J14" s="9"/>
    </row>
    <row r="15" ht="19" customHeight="1" spans="1:10">
      <c r="A15" s="8" t="s">
        <v>29</v>
      </c>
      <c r="B15" s="22" t="s">
        <v>30</v>
      </c>
      <c r="C15" s="9">
        <f>SUM(C17:C27)</f>
        <v>3.888273</v>
      </c>
      <c r="D15" s="9">
        <f>SUM(D16:D25)</f>
        <v>9.269038</v>
      </c>
      <c r="E15" s="9"/>
      <c r="F15" s="9">
        <f>C15+D15</f>
        <v>13.157311</v>
      </c>
      <c r="G15" s="8"/>
      <c r="H15" s="9"/>
      <c r="I15" s="9"/>
      <c r="J15" s="9"/>
    </row>
    <row r="16" ht="19" customHeight="1" spans="1:10">
      <c r="A16" s="8">
        <v>1</v>
      </c>
      <c r="B16" s="22" t="s">
        <v>31</v>
      </c>
      <c r="C16" s="9"/>
      <c r="D16" s="9">
        <f>H16*I16/10000</f>
        <v>3.5292</v>
      </c>
      <c r="E16" s="9"/>
      <c r="F16" s="9"/>
      <c r="G16" s="8" t="s">
        <v>32</v>
      </c>
      <c r="H16" s="9">
        <v>600</v>
      </c>
      <c r="I16" s="9">
        <v>58.82</v>
      </c>
      <c r="J16" s="9"/>
    </row>
    <row r="17" ht="19" customHeight="1" spans="1:10">
      <c r="A17" s="8">
        <v>2</v>
      </c>
      <c r="B17" s="22" t="s">
        <v>33</v>
      </c>
      <c r="C17" s="9"/>
      <c r="D17" s="9">
        <f>H17*I17/10000</f>
        <v>3.642</v>
      </c>
      <c r="E17" s="9"/>
      <c r="F17" s="9"/>
      <c r="G17" s="8" t="s">
        <v>32</v>
      </c>
      <c r="H17" s="9">
        <v>1000</v>
      </c>
      <c r="I17" s="9">
        <v>36.42</v>
      </c>
      <c r="J17" s="9"/>
    </row>
    <row r="18" ht="19" customHeight="1" spans="1:10">
      <c r="A18" s="8">
        <v>3</v>
      </c>
      <c r="B18" s="22" t="s">
        <v>34</v>
      </c>
      <c r="C18" s="9"/>
      <c r="D18" s="9">
        <f>H18*I18/10000</f>
        <v>0.16645</v>
      </c>
      <c r="E18" s="9"/>
      <c r="F18" s="9"/>
      <c r="G18" s="8" t="s">
        <v>32</v>
      </c>
      <c r="H18" s="9">
        <v>50</v>
      </c>
      <c r="I18" s="9">
        <v>33.29</v>
      </c>
      <c r="J18" s="9"/>
    </row>
    <row r="19" ht="19" customHeight="1" spans="1:10">
      <c r="A19" s="8">
        <v>4</v>
      </c>
      <c r="B19" s="22" t="s">
        <v>35</v>
      </c>
      <c r="C19" s="9"/>
      <c r="D19" s="9">
        <f>H19*I19/10000</f>
        <v>0.2926</v>
      </c>
      <c r="E19" s="9"/>
      <c r="F19" s="9"/>
      <c r="G19" s="8" t="s">
        <v>32</v>
      </c>
      <c r="H19" s="9">
        <v>100</v>
      </c>
      <c r="I19" s="9">
        <v>29.26</v>
      </c>
      <c r="J19" s="9"/>
    </row>
    <row r="20" ht="19" customHeight="1" spans="1:10">
      <c r="A20" s="8">
        <v>5</v>
      </c>
      <c r="B20" s="22" t="s">
        <v>36</v>
      </c>
      <c r="C20" s="9"/>
      <c r="D20" s="9">
        <f t="shared" ref="D18:D23" si="1">H20*I20/10000</f>
        <v>0.993</v>
      </c>
      <c r="E20" s="9"/>
      <c r="F20" s="9"/>
      <c r="G20" s="8" t="s">
        <v>32</v>
      </c>
      <c r="H20" s="9">
        <v>3000</v>
      </c>
      <c r="I20" s="9">
        <v>3.31</v>
      </c>
      <c r="J20" s="9"/>
    </row>
    <row r="21" ht="19" customHeight="1" spans="1:10">
      <c r="A21" s="8">
        <v>6</v>
      </c>
      <c r="B21" s="22" t="s">
        <v>37</v>
      </c>
      <c r="C21" s="9"/>
      <c r="D21" s="9">
        <f t="shared" si="1"/>
        <v>0.3528</v>
      </c>
      <c r="E21" s="9"/>
      <c r="F21" s="9"/>
      <c r="G21" s="8" t="s">
        <v>38</v>
      </c>
      <c r="H21" s="9">
        <v>1800</v>
      </c>
      <c r="I21" s="9">
        <v>1.96</v>
      </c>
      <c r="J21" s="9"/>
    </row>
    <row r="22" ht="19" customHeight="1" spans="1:10">
      <c r="A22" s="8">
        <v>7</v>
      </c>
      <c r="B22" s="22" t="s">
        <v>39</v>
      </c>
      <c r="C22" s="9"/>
      <c r="D22" s="9">
        <f t="shared" si="1"/>
        <v>0.15375</v>
      </c>
      <c r="E22" s="9"/>
      <c r="F22" s="9"/>
      <c r="G22" s="8" t="s">
        <v>38</v>
      </c>
      <c r="H22" s="9">
        <v>10</v>
      </c>
      <c r="I22" s="9">
        <v>153.75</v>
      </c>
      <c r="J22" s="9"/>
    </row>
    <row r="23" ht="19" customHeight="1" spans="1:10">
      <c r="A23" s="8">
        <v>8</v>
      </c>
      <c r="B23" s="22" t="s">
        <v>40</v>
      </c>
      <c r="C23" s="9"/>
      <c r="D23" s="9">
        <f t="shared" si="1"/>
        <v>0.139238</v>
      </c>
      <c r="E23" s="9"/>
      <c r="F23" s="9"/>
      <c r="G23" s="8" t="s">
        <v>38</v>
      </c>
      <c r="H23" s="9">
        <v>1</v>
      </c>
      <c r="I23" s="9">
        <v>1392.38</v>
      </c>
      <c r="J23" s="9"/>
    </row>
    <row r="24" ht="19" customHeight="1" spans="1:10">
      <c r="A24" s="8">
        <v>9</v>
      </c>
      <c r="B24" s="22" t="s">
        <v>41</v>
      </c>
      <c r="C24" s="9">
        <f>H24*I24/10000</f>
        <v>0.740289</v>
      </c>
      <c r="D24" s="9"/>
      <c r="E24" s="9"/>
      <c r="F24" s="9"/>
      <c r="G24" s="8" t="s">
        <v>38</v>
      </c>
      <c r="H24" s="9">
        <v>3</v>
      </c>
      <c r="I24" s="9">
        <v>2467.63</v>
      </c>
      <c r="J24" s="9"/>
    </row>
    <row r="25" ht="19" customHeight="1" spans="1:10">
      <c r="A25" s="8">
        <v>10</v>
      </c>
      <c r="B25" s="22" t="s">
        <v>42</v>
      </c>
      <c r="C25" s="9">
        <f>H25*I25/10000</f>
        <v>0.655284</v>
      </c>
      <c r="D25" s="9"/>
      <c r="E25" s="9"/>
      <c r="F25" s="9"/>
      <c r="G25" s="8" t="s">
        <v>38</v>
      </c>
      <c r="H25" s="9">
        <v>1</v>
      </c>
      <c r="I25" s="9">
        <v>6552.84</v>
      </c>
      <c r="J25" s="9"/>
    </row>
    <row r="26" ht="19" customHeight="1" spans="1:10">
      <c r="A26" s="8">
        <v>11</v>
      </c>
      <c r="B26" s="22" t="s">
        <v>43</v>
      </c>
      <c r="C26" s="9">
        <f>H26*I26/10000</f>
        <v>0.7623</v>
      </c>
      <c r="D26" s="9"/>
      <c r="E26" s="9"/>
      <c r="F26" s="9"/>
      <c r="G26" s="8" t="s">
        <v>44</v>
      </c>
      <c r="H26" s="9">
        <v>2100</v>
      </c>
      <c r="I26" s="9">
        <v>3.63</v>
      </c>
      <c r="J26" s="9" t="s">
        <v>21</v>
      </c>
    </row>
    <row r="27" ht="19" customHeight="1" spans="1:10">
      <c r="A27" s="8">
        <v>12</v>
      </c>
      <c r="B27" s="22" t="s">
        <v>45</v>
      </c>
      <c r="C27" s="9">
        <f>H27*I27/10000</f>
        <v>1.7304</v>
      </c>
      <c r="D27" s="9"/>
      <c r="E27" s="9"/>
      <c r="F27" s="9"/>
      <c r="G27" s="8" t="s">
        <v>44</v>
      </c>
      <c r="H27" s="9">
        <v>2100</v>
      </c>
      <c r="I27" s="9">
        <v>8.24</v>
      </c>
      <c r="J27" s="9" t="s">
        <v>21</v>
      </c>
    </row>
    <row r="28" ht="19" customHeight="1" spans="1:10">
      <c r="A28" s="8" t="s">
        <v>46</v>
      </c>
      <c r="B28" s="22" t="s">
        <v>47</v>
      </c>
      <c r="C28" s="9"/>
      <c r="D28" s="9">
        <f>D29</f>
        <v>6.215952</v>
      </c>
      <c r="E28" s="9"/>
      <c r="F28" s="9">
        <f>D28</f>
        <v>6.215952</v>
      </c>
      <c r="G28" s="8"/>
      <c r="H28" s="9"/>
      <c r="I28" s="9"/>
      <c r="J28" s="9"/>
    </row>
    <row r="29" ht="19" customHeight="1" spans="1:10">
      <c r="A29" s="8">
        <v>1</v>
      </c>
      <c r="B29" s="22" t="s">
        <v>48</v>
      </c>
      <c r="C29" s="9"/>
      <c r="D29" s="9">
        <f>H29*I29/10000</f>
        <v>6.215952</v>
      </c>
      <c r="E29" s="9"/>
      <c r="F29" s="9"/>
      <c r="G29" s="8" t="s">
        <v>49</v>
      </c>
      <c r="H29" s="9">
        <v>24</v>
      </c>
      <c r="I29" s="9">
        <v>2589.98</v>
      </c>
      <c r="J29" s="9"/>
    </row>
    <row r="30" ht="19" customHeight="1" spans="1:10">
      <c r="A30" s="8" t="s">
        <v>50</v>
      </c>
      <c r="B30" s="22" t="s">
        <v>51</v>
      </c>
      <c r="C30" s="9">
        <f>SUM(C31:C37)</f>
        <v>123.979237</v>
      </c>
      <c r="D30" s="9">
        <f>SUM(D31:D37)</f>
        <v>151.17837</v>
      </c>
      <c r="E30" s="9"/>
      <c r="F30" s="9">
        <f>C30+D30</f>
        <v>275.157607</v>
      </c>
      <c r="G30" s="8"/>
      <c r="H30" s="9"/>
      <c r="I30" s="9"/>
      <c r="J30" s="9" t="s">
        <v>21</v>
      </c>
    </row>
    <row r="31" ht="19" customHeight="1" spans="1:10">
      <c r="A31" s="8">
        <v>1</v>
      </c>
      <c r="B31" s="22" t="s">
        <v>52</v>
      </c>
      <c r="C31" s="9">
        <f t="shared" ref="C31:C36" si="2">H31*I31/10000</f>
        <v>5.648994</v>
      </c>
      <c r="D31" s="9"/>
      <c r="E31" s="9"/>
      <c r="F31" s="9"/>
      <c r="G31" s="8" t="s">
        <v>44</v>
      </c>
      <c r="H31" s="9">
        <v>16094</v>
      </c>
      <c r="I31" s="9">
        <v>3.51</v>
      </c>
      <c r="J31" s="9" t="s">
        <v>21</v>
      </c>
    </row>
    <row r="32" ht="19" customHeight="1" spans="1:10">
      <c r="A32" s="8">
        <v>2</v>
      </c>
      <c r="B32" s="22" t="s">
        <v>45</v>
      </c>
      <c r="C32" s="9">
        <f t="shared" si="2"/>
        <v>13.712088</v>
      </c>
      <c r="D32" s="9"/>
      <c r="E32" s="9"/>
      <c r="F32" s="9"/>
      <c r="G32" s="8" t="s">
        <v>44</v>
      </c>
      <c r="H32" s="9">
        <v>16094</v>
      </c>
      <c r="I32" s="9">
        <v>8.52</v>
      </c>
      <c r="J32" s="9" t="s">
        <v>21</v>
      </c>
    </row>
    <row r="33" ht="19" customHeight="1" spans="1:10">
      <c r="A33" s="8">
        <v>3</v>
      </c>
      <c r="B33" s="22" t="s">
        <v>53</v>
      </c>
      <c r="C33" s="9">
        <f t="shared" si="2"/>
        <v>24.545826</v>
      </c>
      <c r="D33" s="9"/>
      <c r="E33" s="9"/>
      <c r="F33" s="9"/>
      <c r="G33" s="8" t="s">
        <v>44</v>
      </c>
      <c r="H33" s="9">
        <v>1238</v>
      </c>
      <c r="I33" s="9">
        <v>198.27</v>
      </c>
      <c r="J33" s="9"/>
    </row>
    <row r="34" ht="19" customHeight="1" spans="1:10">
      <c r="A34" s="8">
        <v>4</v>
      </c>
      <c r="B34" s="22" t="s">
        <v>54</v>
      </c>
      <c r="C34" s="9">
        <f t="shared" si="2"/>
        <v>58.887296</v>
      </c>
      <c r="D34" s="9"/>
      <c r="E34" s="9"/>
      <c r="F34" s="9"/>
      <c r="G34" s="8" t="s">
        <v>55</v>
      </c>
      <c r="H34" s="9">
        <v>208</v>
      </c>
      <c r="I34" s="9">
        <v>2831.12</v>
      </c>
      <c r="J34" s="9" t="s">
        <v>21</v>
      </c>
    </row>
    <row r="35" ht="19" customHeight="1" spans="1:10">
      <c r="A35" s="8">
        <v>5</v>
      </c>
      <c r="B35" s="22" t="s">
        <v>56</v>
      </c>
      <c r="C35" s="9">
        <f t="shared" si="2"/>
        <v>17.611356</v>
      </c>
      <c r="D35" s="9"/>
      <c r="E35" s="9"/>
      <c r="F35" s="9"/>
      <c r="G35" s="8" t="s">
        <v>55</v>
      </c>
      <c r="H35" s="9">
        <v>2</v>
      </c>
      <c r="I35" s="9">
        <v>88056.78</v>
      </c>
      <c r="J35" s="9"/>
    </row>
    <row r="36" ht="19" customHeight="1" spans="1:10">
      <c r="A36" s="8">
        <v>6</v>
      </c>
      <c r="B36" s="22" t="s">
        <v>57</v>
      </c>
      <c r="C36" s="9">
        <f t="shared" si="2"/>
        <v>3.573677</v>
      </c>
      <c r="D36" s="9"/>
      <c r="E36" s="9"/>
      <c r="F36" s="9"/>
      <c r="G36" s="8" t="s">
        <v>55</v>
      </c>
      <c r="H36" s="9">
        <v>1</v>
      </c>
      <c r="I36" s="9">
        <v>35736.77</v>
      </c>
      <c r="J36" s="9"/>
    </row>
    <row r="37" ht="19" customHeight="1" spans="1:10">
      <c r="A37" s="8">
        <v>7</v>
      </c>
      <c r="B37" s="22" t="s">
        <v>58</v>
      </c>
      <c r="C37" s="9"/>
      <c r="D37" s="9">
        <f>H37*I37/10000</f>
        <v>151.17837</v>
      </c>
      <c r="E37" s="9"/>
      <c r="F37" s="9"/>
      <c r="G37" s="8" t="s">
        <v>32</v>
      </c>
      <c r="H37" s="23">
        <v>6190</v>
      </c>
      <c r="I37" s="8">
        <v>244.23</v>
      </c>
      <c r="J37" s="9" t="s">
        <v>21</v>
      </c>
    </row>
    <row r="38" ht="19" customHeight="1" spans="1:10">
      <c r="A38" s="15"/>
      <c r="B38" s="16" t="s">
        <v>59</v>
      </c>
      <c r="C38" s="17">
        <f>C39+C56+C69+C71</f>
        <v>261.148482</v>
      </c>
      <c r="D38" s="17">
        <f>D39+D56+D69+D71</f>
        <v>135.892678</v>
      </c>
      <c r="E38" s="17"/>
      <c r="F38" s="17">
        <f>C38+D38</f>
        <v>397.04116</v>
      </c>
      <c r="G38" s="17"/>
      <c r="H38" s="17"/>
      <c r="I38" s="17"/>
      <c r="J38" s="18"/>
    </row>
    <row r="39" ht="19" customHeight="1" spans="1:10">
      <c r="A39" s="11" t="s">
        <v>17</v>
      </c>
      <c r="B39" s="12" t="s">
        <v>60</v>
      </c>
      <c r="C39" s="13">
        <f>SUM(C40:C55)</f>
        <v>129.881294</v>
      </c>
      <c r="D39" s="13"/>
      <c r="E39" s="13"/>
      <c r="F39" s="13">
        <f>C39</f>
        <v>129.881294</v>
      </c>
      <c r="G39" s="11"/>
      <c r="H39" s="14"/>
      <c r="I39" s="13"/>
      <c r="J39" s="14"/>
    </row>
    <row r="40" ht="19" customHeight="1" spans="1:10">
      <c r="A40" s="8">
        <v>1</v>
      </c>
      <c r="B40" s="19" t="s">
        <v>61</v>
      </c>
      <c r="C40" s="9">
        <f>H40*I40/10000</f>
        <v>12.849408</v>
      </c>
      <c r="D40" s="9"/>
      <c r="E40" s="9"/>
      <c r="F40" s="9">
        <f>C40+D40</f>
        <v>12.849408</v>
      </c>
      <c r="G40" s="20" t="s">
        <v>20</v>
      </c>
      <c r="H40" s="21">
        <v>936</v>
      </c>
      <c r="I40" s="9">
        <v>137.28</v>
      </c>
      <c r="J40" s="9" t="s">
        <v>21</v>
      </c>
    </row>
    <row r="41" ht="19" customHeight="1" spans="1:10">
      <c r="A41" s="8">
        <v>2</v>
      </c>
      <c r="B41" s="19" t="s">
        <v>62</v>
      </c>
      <c r="C41" s="9">
        <f>H41*I41/10000</f>
        <v>4.341466</v>
      </c>
      <c r="D41" s="9"/>
      <c r="E41" s="9"/>
      <c r="F41" s="9">
        <f>C41+D41</f>
        <v>4.341466</v>
      </c>
      <c r="G41" s="20" t="s">
        <v>20</v>
      </c>
      <c r="H41" s="21">
        <v>358</v>
      </c>
      <c r="I41" s="9">
        <v>121.27</v>
      </c>
      <c r="J41" s="9" t="s">
        <v>21</v>
      </c>
    </row>
    <row r="42" ht="19" customHeight="1" spans="1:10">
      <c r="A42" s="8">
        <v>3</v>
      </c>
      <c r="B42" s="19" t="s">
        <v>63</v>
      </c>
      <c r="C42" s="9">
        <f>H42*I42/10000</f>
        <v>0.179127</v>
      </c>
      <c r="D42" s="9"/>
      <c r="E42" s="9"/>
      <c r="F42" s="9"/>
      <c r="G42" s="20" t="s">
        <v>20</v>
      </c>
      <c r="H42" s="21">
        <v>13</v>
      </c>
      <c r="I42" s="9">
        <v>137.79</v>
      </c>
      <c r="J42" s="9" t="s">
        <v>21</v>
      </c>
    </row>
    <row r="43" ht="19" customHeight="1" spans="1:10">
      <c r="A43" s="8">
        <v>4</v>
      </c>
      <c r="B43" s="19" t="s">
        <v>23</v>
      </c>
      <c r="C43" s="9">
        <f>H43*I43/10000</f>
        <v>1.750572</v>
      </c>
      <c r="D43" s="9"/>
      <c r="E43" s="9"/>
      <c r="F43" s="9"/>
      <c r="G43" s="20" t="s">
        <v>20</v>
      </c>
      <c r="H43" s="21">
        <v>162</v>
      </c>
      <c r="I43" s="9">
        <v>108.06</v>
      </c>
      <c r="J43" s="9"/>
    </row>
    <row r="44" ht="19" customHeight="1" spans="1:10">
      <c r="A44" s="8">
        <v>5</v>
      </c>
      <c r="B44" s="19" t="s">
        <v>64</v>
      </c>
      <c r="C44" s="9">
        <f>H44*I44/10000</f>
        <v>1.005696</v>
      </c>
      <c r="D44" s="9"/>
      <c r="E44" s="9"/>
      <c r="F44" s="9"/>
      <c r="G44" s="20" t="s">
        <v>20</v>
      </c>
      <c r="H44" s="21">
        <v>96</v>
      </c>
      <c r="I44" s="9">
        <v>104.76</v>
      </c>
      <c r="J44" s="9"/>
    </row>
    <row r="45" ht="19" customHeight="1" spans="1:10">
      <c r="A45" s="8">
        <v>6</v>
      </c>
      <c r="B45" s="19" t="s">
        <v>25</v>
      </c>
      <c r="C45" s="9">
        <f t="shared" ref="C45:C55" si="3">H45*I45/10000</f>
        <v>3.155355</v>
      </c>
      <c r="D45" s="9"/>
      <c r="E45" s="9"/>
      <c r="F45" s="9"/>
      <c r="G45" s="20" t="s">
        <v>20</v>
      </c>
      <c r="H45" s="21">
        <v>265</v>
      </c>
      <c r="I45" s="9">
        <v>119.07</v>
      </c>
      <c r="J45" s="9" t="s">
        <v>21</v>
      </c>
    </row>
    <row r="46" ht="19" customHeight="1" spans="1:10">
      <c r="A46" s="8">
        <v>7</v>
      </c>
      <c r="B46" s="19" t="s">
        <v>24</v>
      </c>
      <c r="C46" s="9">
        <f t="shared" si="3"/>
        <v>0.277928</v>
      </c>
      <c r="D46" s="9"/>
      <c r="E46" s="9"/>
      <c r="F46" s="9"/>
      <c r="G46" s="20" t="s">
        <v>20</v>
      </c>
      <c r="H46" s="21">
        <v>28</v>
      </c>
      <c r="I46" s="9">
        <v>99.26</v>
      </c>
      <c r="J46" s="9" t="s">
        <v>21</v>
      </c>
    </row>
    <row r="47" ht="19" customHeight="1" spans="1:10">
      <c r="A47" s="8">
        <v>8</v>
      </c>
      <c r="B47" s="19" t="s">
        <v>26</v>
      </c>
      <c r="C47" s="9">
        <f t="shared" si="3"/>
        <v>1.995126</v>
      </c>
      <c r="D47" s="9"/>
      <c r="E47" s="9"/>
      <c r="F47" s="9"/>
      <c r="G47" s="20" t="s">
        <v>20</v>
      </c>
      <c r="H47" s="21">
        <v>201</v>
      </c>
      <c r="I47" s="9">
        <v>99.26</v>
      </c>
      <c r="J47" s="9" t="s">
        <v>21</v>
      </c>
    </row>
    <row r="48" ht="19" customHeight="1" spans="1:10">
      <c r="A48" s="8">
        <v>9</v>
      </c>
      <c r="B48" s="19" t="s">
        <v>65</v>
      </c>
      <c r="C48" s="9">
        <f t="shared" si="3"/>
        <v>0.38916</v>
      </c>
      <c r="D48" s="9"/>
      <c r="E48" s="9"/>
      <c r="F48" s="9"/>
      <c r="G48" s="20" t="s">
        <v>20</v>
      </c>
      <c r="H48" s="21">
        <v>72</v>
      </c>
      <c r="I48" s="9">
        <v>54.05</v>
      </c>
      <c r="J48" s="9" t="s">
        <v>21</v>
      </c>
    </row>
    <row r="49" ht="19" customHeight="1" spans="1:10">
      <c r="A49" s="8">
        <v>10</v>
      </c>
      <c r="B49" s="19" t="s">
        <v>66</v>
      </c>
      <c r="C49" s="9">
        <f t="shared" si="3"/>
        <v>0.723395</v>
      </c>
      <c r="D49" s="9"/>
      <c r="E49" s="9"/>
      <c r="F49" s="9"/>
      <c r="G49" s="20" t="s">
        <v>20</v>
      </c>
      <c r="H49" s="21">
        <v>149</v>
      </c>
      <c r="I49" s="9">
        <v>48.55</v>
      </c>
      <c r="J49" s="9" t="s">
        <v>21</v>
      </c>
    </row>
    <row r="50" ht="19" customHeight="1" spans="1:10">
      <c r="A50" s="8">
        <v>11</v>
      </c>
      <c r="B50" s="19" t="s">
        <v>67</v>
      </c>
      <c r="C50" s="9">
        <f t="shared" si="3"/>
        <v>0.184914</v>
      </c>
      <c r="D50" s="9"/>
      <c r="E50" s="9"/>
      <c r="F50" s="9"/>
      <c r="G50" s="20" t="s">
        <v>20</v>
      </c>
      <c r="H50" s="21">
        <v>18</v>
      </c>
      <c r="I50" s="9">
        <v>102.73</v>
      </c>
      <c r="J50" s="9" t="s">
        <v>21</v>
      </c>
    </row>
    <row r="51" ht="19" customHeight="1" spans="1:10">
      <c r="A51" s="8">
        <v>12</v>
      </c>
      <c r="B51" s="19" t="s">
        <v>68</v>
      </c>
      <c r="C51" s="9">
        <f t="shared" si="3"/>
        <v>0.248643</v>
      </c>
      <c r="D51" s="9"/>
      <c r="E51" s="9"/>
      <c r="F51" s="9"/>
      <c r="G51" s="20" t="s">
        <v>28</v>
      </c>
      <c r="H51" s="21">
        <v>27</v>
      </c>
      <c r="I51" s="9">
        <v>92.09</v>
      </c>
      <c r="J51" s="9" t="s">
        <v>21</v>
      </c>
    </row>
    <row r="52" ht="19" customHeight="1" spans="1:10">
      <c r="A52" s="8">
        <v>13</v>
      </c>
      <c r="B52" s="19" t="s">
        <v>69</v>
      </c>
      <c r="C52" s="9">
        <f t="shared" si="3"/>
        <v>31.08768</v>
      </c>
      <c r="D52" s="9"/>
      <c r="E52" s="9"/>
      <c r="F52" s="9"/>
      <c r="G52" s="20" t="s">
        <v>28</v>
      </c>
      <c r="H52" s="21">
        <v>4240</v>
      </c>
      <c r="I52" s="9">
        <v>73.32</v>
      </c>
      <c r="J52" s="9" t="s">
        <v>21</v>
      </c>
    </row>
    <row r="53" ht="19" customHeight="1" spans="1:10">
      <c r="A53" s="8">
        <v>14</v>
      </c>
      <c r="B53" s="19" t="s">
        <v>27</v>
      </c>
      <c r="C53" s="9">
        <f t="shared" si="3"/>
        <v>15.16648</v>
      </c>
      <c r="D53" s="9"/>
      <c r="E53" s="9"/>
      <c r="F53" s="9"/>
      <c r="G53" s="20" t="s">
        <v>28</v>
      </c>
      <c r="H53" s="21">
        <v>4240</v>
      </c>
      <c r="I53" s="9">
        <v>35.77</v>
      </c>
      <c r="J53" s="9" t="s">
        <v>21</v>
      </c>
    </row>
    <row r="54" ht="19" customHeight="1" spans="1:10">
      <c r="A54" s="8">
        <v>15</v>
      </c>
      <c r="B54" s="22" t="s">
        <v>70</v>
      </c>
      <c r="C54" s="9">
        <f t="shared" si="3"/>
        <v>1.448744</v>
      </c>
      <c r="D54" s="9"/>
      <c r="E54" s="9"/>
      <c r="F54" s="9"/>
      <c r="G54" s="8" t="s">
        <v>28</v>
      </c>
      <c r="H54" s="23">
        <v>88</v>
      </c>
      <c r="I54" s="9">
        <v>164.63</v>
      </c>
      <c r="J54" s="9" t="s">
        <v>21</v>
      </c>
    </row>
    <row r="55" ht="19" customHeight="1" spans="1:10">
      <c r="A55" s="8">
        <v>16</v>
      </c>
      <c r="B55" s="22" t="s">
        <v>71</v>
      </c>
      <c r="C55" s="9">
        <f t="shared" si="3"/>
        <v>55.0776</v>
      </c>
      <c r="D55" s="9"/>
      <c r="E55" s="9"/>
      <c r="F55" s="9"/>
      <c r="G55" s="8" t="s">
        <v>28</v>
      </c>
      <c r="H55" s="23">
        <v>4240</v>
      </c>
      <c r="I55" s="9">
        <v>129.9</v>
      </c>
      <c r="J55" s="9"/>
    </row>
    <row r="56" ht="19" customHeight="1" spans="1:10">
      <c r="A56" s="8" t="s">
        <v>29</v>
      </c>
      <c r="B56" s="22" t="s">
        <v>30</v>
      </c>
      <c r="C56" s="9">
        <f>SUM(C58:C68)</f>
        <v>3.197439</v>
      </c>
      <c r="D56" s="9">
        <f>SUM(D57:D66)</f>
        <v>6.964168</v>
      </c>
      <c r="E56" s="9"/>
      <c r="F56" s="9">
        <f>C56+D56</f>
        <v>10.161607</v>
      </c>
      <c r="G56" s="8"/>
      <c r="H56" s="9"/>
      <c r="I56" s="9"/>
      <c r="J56" s="9"/>
    </row>
    <row r="57" ht="19" customHeight="1" spans="1:10">
      <c r="A57" s="8">
        <v>1</v>
      </c>
      <c r="B57" s="22" t="s">
        <v>31</v>
      </c>
      <c r="C57" s="9"/>
      <c r="D57" s="9">
        <f t="shared" ref="D57:D64" si="4">H57*I57/10000</f>
        <v>2.3528</v>
      </c>
      <c r="E57" s="9"/>
      <c r="F57" s="9"/>
      <c r="G57" s="8" t="s">
        <v>32</v>
      </c>
      <c r="H57" s="9">
        <v>400</v>
      </c>
      <c r="I57" s="9">
        <v>58.82</v>
      </c>
      <c r="J57" s="9"/>
    </row>
    <row r="58" ht="19" customHeight="1" spans="1:10">
      <c r="A58" s="8">
        <v>2</v>
      </c>
      <c r="B58" s="22" t="s">
        <v>33</v>
      </c>
      <c r="C58" s="9"/>
      <c r="D58" s="9">
        <f t="shared" si="4"/>
        <v>2.25804</v>
      </c>
      <c r="E58" s="9"/>
      <c r="F58" s="9"/>
      <c r="G58" s="8" t="s">
        <v>32</v>
      </c>
      <c r="H58" s="9">
        <v>620</v>
      </c>
      <c r="I58" s="9">
        <v>36.42</v>
      </c>
      <c r="J58" s="9"/>
    </row>
    <row r="59" ht="19" customHeight="1" spans="1:10">
      <c r="A59" s="8">
        <v>3</v>
      </c>
      <c r="B59" s="22" t="s">
        <v>34</v>
      </c>
      <c r="C59" s="9"/>
      <c r="D59" s="9">
        <f t="shared" si="4"/>
        <v>0.216385</v>
      </c>
      <c r="E59" s="9"/>
      <c r="F59" s="9"/>
      <c r="G59" s="8" t="s">
        <v>32</v>
      </c>
      <c r="H59" s="9">
        <v>65</v>
      </c>
      <c r="I59" s="9">
        <v>33.29</v>
      </c>
      <c r="J59" s="9"/>
    </row>
    <row r="60" ht="19" customHeight="1" spans="1:10">
      <c r="A60" s="8">
        <v>4</v>
      </c>
      <c r="B60" s="22" t="s">
        <v>35</v>
      </c>
      <c r="C60" s="9"/>
      <c r="D60" s="9">
        <f t="shared" si="4"/>
        <v>0.52668</v>
      </c>
      <c r="E60" s="9"/>
      <c r="F60" s="9"/>
      <c r="G60" s="8" t="s">
        <v>32</v>
      </c>
      <c r="H60" s="9">
        <v>180</v>
      </c>
      <c r="I60" s="9">
        <v>29.26</v>
      </c>
      <c r="J60" s="9"/>
    </row>
    <row r="61" ht="19" customHeight="1" spans="1:10">
      <c r="A61" s="8">
        <v>5</v>
      </c>
      <c r="B61" s="22" t="s">
        <v>36</v>
      </c>
      <c r="C61" s="9"/>
      <c r="D61" s="9">
        <f t="shared" si="4"/>
        <v>0.9268</v>
      </c>
      <c r="E61" s="9"/>
      <c r="F61" s="9"/>
      <c r="G61" s="8" t="s">
        <v>32</v>
      </c>
      <c r="H61" s="9">
        <v>2800</v>
      </c>
      <c r="I61" s="9">
        <v>3.31</v>
      </c>
      <c r="J61" s="9"/>
    </row>
    <row r="62" ht="19" customHeight="1" spans="1:10">
      <c r="A62" s="8">
        <v>6</v>
      </c>
      <c r="B62" s="22" t="s">
        <v>37</v>
      </c>
      <c r="C62" s="9"/>
      <c r="D62" s="9">
        <f t="shared" si="4"/>
        <v>0.3136</v>
      </c>
      <c r="E62" s="9"/>
      <c r="F62" s="9"/>
      <c r="G62" s="8" t="s">
        <v>38</v>
      </c>
      <c r="H62" s="9">
        <v>1600</v>
      </c>
      <c r="I62" s="9">
        <v>1.96</v>
      </c>
      <c r="J62" s="9"/>
    </row>
    <row r="63" ht="19" customHeight="1" spans="1:10">
      <c r="A63" s="8">
        <v>7</v>
      </c>
      <c r="B63" s="22" t="s">
        <v>39</v>
      </c>
      <c r="C63" s="9"/>
      <c r="D63" s="9">
        <f t="shared" si="4"/>
        <v>0.230625</v>
      </c>
      <c r="E63" s="9"/>
      <c r="F63" s="9"/>
      <c r="G63" s="8" t="s">
        <v>38</v>
      </c>
      <c r="H63" s="9">
        <v>15</v>
      </c>
      <c r="I63" s="9">
        <v>153.75</v>
      </c>
      <c r="J63" s="9"/>
    </row>
    <row r="64" ht="19" customHeight="1" spans="1:10">
      <c r="A64" s="8">
        <v>8</v>
      </c>
      <c r="B64" s="22" t="s">
        <v>40</v>
      </c>
      <c r="C64" s="9"/>
      <c r="D64" s="9">
        <f t="shared" si="4"/>
        <v>0.139238</v>
      </c>
      <c r="E64" s="9"/>
      <c r="F64" s="9"/>
      <c r="G64" s="8" t="s">
        <v>38</v>
      </c>
      <c r="H64" s="9">
        <v>1</v>
      </c>
      <c r="I64" s="9">
        <v>1392.38</v>
      </c>
      <c r="J64" s="9"/>
    </row>
    <row r="65" ht="19" customHeight="1" spans="1:10">
      <c r="A65" s="8">
        <v>9</v>
      </c>
      <c r="B65" s="22" t="s">
        <v>41</v>
      </c>
      <c r="C65" s="9">
        <f t="shared" ref="C65:C68" si="5">H65*I65/10000</f>
        <v>0.740289</v>
      </c>
      <c r="D65" s="9"/>
      <c r="E65" s="9"/>
      <c r="F65" s="9"/>
      <c r="G65" s="8" t="s">
        <v>38</v>
      </c>
      <c r="H65" s="9">
        <v>3</v>
      </c>
      <c r="I65" s="9">
        <v>2467.63</v>
      </c>
      <c r="J65" s="9"/>
    </row>
    <row r="66" ht="19" customHeight="1" spans="1:10">
      <c r="A66" s="8">
        <v>10</v>
      </c>
      <c r="B66" s="22" t="s">
        <v>42</v>
      </c>
      <c r="C66" s="9">
        <f t="shared" si="5"/>
        <v>0.655284</v>
      </c>
      <c r="D66" s="9"/>
      <c r="E66" s="9"/>
      <c r="F66" s="9"/>
      <c r="G66" s="8" t="s">
        <v>38</v>
      </c>
      <c r="H66" s="9">
        <v>1</v>
      </c>
      <c r="I66" s="9">
        <v>6552.84</v>
      </c>
      <c r="J66" s="9"/>
    </row>
    <row r="67" ht="19" customHeight="1" spans="1:10">
      <c r="A67" s="8">
        <v>11</v>
      </c>
      <c r="B67" s="22" t="s">
        <v>43</v>
      </c>
      <c r="C67" s="9">
        <f t="shared" si="5"/>
        <v>0.551034</v>
      </c>
      <c r="D67" s="9"/>
      <c r="E67" s="9"/>
      <c r="F67" s="9"/>
      <c r="G67" s="8" t="s">
        <v>44</v>
      </c>
      <c r="H67" s="9">
        <v>1518</v>
      </c>
      <c r="I67" s="9">
        <v>3.63</v>
      </c>
      <c r="J67" s="9" t="s">
        <v>21</v>
      </c>
    </row>
    <row r="68" ht="19" customHeight="1" spans="1:10">
      <c r="A68" s="8">
        <v>12</v>
      </c>
      <c r="B68" s="22" t="s">
        <v>45</v>
      </c>
      <c r="C68" s="9">
        <f t="shared" si="5"/>
        <v>1.250832</v>
      </c>
      <c r="D68" s="9"/>
      <c r="E68" s="9"/>
      <c r="F68" s="9"/>
      <c r="G68" s="8" t="s">
        <v>44</v>
      </c>
      <c r="H68" s="9">
        <v>1518</v>
      </c>
      <c r="I68" s="9">
        <v>8.24</v>
      </c>
      <c r="J68" s="9" t="s">
        <v>21</v>
      </c>
    </row>
    <row r="69" ht="19" customHeight="1" spans="1:10">
      <c r="A69" s="8" t="s">
        <v>46</v>
      </c>
      <c r="B69" s="22" t="s">
        <v>47</v>
      </c>
      <c r="C69" s="9"/>
      <c r="D69" s="9">
        <f>D70</f>
        <v>11.65491</v>
      </c>
      <c r="E69" s="9"/>
      <c r="F69" s="9">
        <f>D69</f>
        <v>11.65491</v>
      </c>
      <c r="G69" s="8"/>
      <c r="H69" s="9"/>
      <c r="I69" s="9"/>
      <c r="J69" s="9"/>
    </row>
    <row r="70" ht="19" customHeight="1" spans="1:10">
      <c r="A70" s="8">
        <v>1</v>
      </c>
      <c r="B70" s="22" t="s">
        <v>48</v>
      </c>
      <c r="C70" s="9"/>
      <c r="D70" s="9">
        <f>H70*I70/10000</f>
        <v>11.65491</v>
      </c>
      <c r="E70" s="9"/>
      <c r="F70" s="9"/>
      <c r="G70" s="8" t="s">
        <v>49</v>
      </c>
      <c r="H70" s="9">
        <v>45</v>
      </c>
      <c r="I70" s="9">
        <v>2589.98</v>
      </c>
      <c r="J70" s="9"/>
    </row>
    <row r="71" ht="19" customHeight="1" spans="1:10">
      <c r="A71" s="8" t="s">
        <v>50</v>
      </c>
      <c r="B71" s="22" t="s">
        <v>51</v>
      </c>
      <c r="C71" s="9">
        <f>SUM(C72:C77)</f>
        <v>128.069749</v>
      </c>
      <c r="D71" s="9">
        <f>SUM(D72:D77)</f>
        <v>117.2736</v>
      </c>
      <c r="E71" s="9"/>
      <c r="F71" s="9">
        <f>C71+D71</f>
        <v>245.343349</v>
      </c>
      <c r="G71" s="8"/>
      <c r="H71" s="9"/>
      <c r="I71" s="9"/>
      <c r="J71" s="9" t="s">
        <v>21</v>
      </c>
    </row>
    <row r="72" ht="19" customHeight="1" spans="1:10">
      <c r="A72" s="8">
        <v>1</v>
      </c>
      <c r="B72" s="22" t="s">
        <v>52</v>
      </c>
      <c r="C72" s="9">
        <f>H72*I72/10000</f>
        <v>4.38048</v>
      </c>
      <c r="D72" s="9"/>
      <c r="E72" s="9"/>
      <c r="F72" s="9"/>
      <c r="G72" s="8" t="s">
        <v>44</v>
      </c>
      <c r="H72" s="9">
        <v>12480</v>
      </c>
      <c r="I72" s="9">
        <v>3.51</v>
      </c>
      <c r="J72" s="9" t="s">
        <v>21</v>
      </c>
    </row>
    <row r="73" ht="19" customHeight="1" spans="1:10">
      <c r="A73" s="8">
        <v>2</v>
      </c>
      <c r="B73" s="22" t="s">
        <v>45</v>
      </c>
      <c r="C73" s="9">
        <f>H73*I73/10000</f>
        <v>10.63296</v>
      </c>
      <c r="D73" s="9"/>
      <c r="E73" s="9"/>
      <c r="F73" s="9"/>
      <c r="G73" s="8" t="s">
        <v>44</v>
      </c>
      <c r="H73" s="9">
        <v>12480</v>
      </c>
      <c r="I73" s="9">
        <v>8.52</v>
      </c>
      <c r="J73" s="9" t="s">
        <v>21</v>
      </c>
    </row>
    <row r="74" ht="19" customHeight="1" spans="1:10">
      <c r="A74" s="8">
        <v>3</v>
      </c>
      <c r="B74" s="22" t="s">
        <v>53</v>
      </c>
      <c r="C74" s="9">
        <f>H74*I74/10000</f>
        <v>19.03392</v>
      </c>
      <c r="D74" s="9"/>
      <c r="E74" s="9"/>
      <c r="F74" s="9"/>
      <c r="G74" s="8" t="s">
        <v>44</v>
      </c>
      <c r="H74" s="9">
        <v>960</v>
      </c>
      <c r="I74" s="9">
        <v>198.27</v>
      </c>
      <c r="J74" s="9"/>
    </row>
    <row r="75" ht="19" customHeight="1" spans="1:10">
      <c r="A75" s="8">
        <v>4</v>
      </c>
      <c r="B75" s="22" t="s">
        <v>54</v>
      </c>
      <c r="C75" s="9">
        <f>H75*I75/10000</f>
        <v>85.216712</v>
      </c>
      <c r="D75" s="9"/>
      <c r="E75" s="9"/>
      <c r="F75" s="9"/>
      <c r="G75" s="8" t="s">
        <v>55</v>
      </c>
      <c r="H75" s="9">
        <v>301</v>
      </c>
      <c r="I75" s="9">
        <v>2831.12</v>
      </c>
      <c r="J75" s="9" t="s">
        <v>21</v>
      </c>
    </row>
    <row r="76" ht="19" customHeight="1" spans="1:10">
      <c r="A76" s="8">
        <v>5</v>
      </c>
      <c r="B76" s="22" t="s">
        <v>56</v>
      </c>
      <c r="C76" s="9">
        <f>H76*I76/10000</f>
        <v>8.805677</v>
      </c>
      <c r="D76" s="9"/>
      <c r="E76" s="9"/>
      <c r="F76" s="9"/>
      <c r="G76" s="8" t="s">
        <v>55</v>
      </c>
      <c r="H76" s="9">
        <v>1</v>
      </c>
      <c r="I76" s="9">
        <v>88056.77</v>
      </c>
      <c r="J76" s="9"/>
    </row>
    <row r="77" ht="19" customHeight="1" spans="1:10">
      <c r="A77" s="8">
        <v>6</v>
      </c>
      <c r="B77" s="22" t="s">
        <v>58</v>
      </c>
      <c r="C77" s="9"/>
      <c r="D77" s="9">
        <f>H77*I77/10000</f>
        <v>117.2736</v>
      </c>
      <c r="E77" s="9"/>
      <c r="F77" s="9"/>
      <c r="G77" s="8" t="s">
        <v>32</v>
      </c>
      <c r="H77" s="23">
        <v>4800</v>
      </c>
      <c r="I77" s="8">
        <v>244.32</v>
      </c>
      <c r="J77" s="9" t="s">
        <v>21</v>
      </c>
    </row>
    <row r="78" ht="19" customHeight="1" spans="1:10">
      <c r="A78" s="25"/>
      <c r="B78" s="16" t="s">
        <v>72</v>
      </c>
      <c r="C78" s="26">
        <f>C79+C86</f>
        <v>31.771374</v>
      </c>
      <c r="D78" s="26">
        <f>D79+D86</f>
        <v>3.0259</v>
      </c>
      <c r="E78" s="25"/>
      <c r="F78" s="26">
        <f>C78+D78</f>
        <v>34.797274</v>
      </c>
      <c r="G78" s="25"/>
      <c r="H78" s="25"/>
      <c r="I78" s="25"/>
      <c r="J78" s="30"/>
    </row>
    <row r="79" ht="19" customHeight="1" spans="1:10">
      <c r="A79" s="11" t="s">
        <v>17</v>
      </c>
      <c r="B79" s="12" t="s">
        <v>73</v>
      </c>
      <c r="C79" s="13">
        <f>SUM(C80:C85)</f>
        <v>31.201614</v>
      </c>
      <c r="D79" s="13"/>
      <c r="E79" s="13"/>
      <c r="F79" s="13">
        <f>C79</f>
        <v>31.201614</v>
      </c>
      <c r="G79" s="11"/>
      <c r="H79" s="14"/>
      <c r="I79" s="13"/>
      <c r="J79" s="14"/>
    </row>
    <row r="80" ht="19" customHeight="1" spans="1:10">
      <c r="A80" s="8">
        <v>1</v>
      </c>
      <c r="B80" s="19" t="s">
        <v>61</v>
      </c>
      <c r="C80" s="9">
        <f t="shared" ref="C80:C88" si="6">H80*I80/10000</f>
        <v>16.226496</v>
      </c>
      <c r="D80" s="9"/>
      <c r="E80" s="9"/>
      <c r="F80" s="9">
        <f>C80+D80</f>
        <v>16.226496</v>
      </c>
      <c r="G80" s="20" t="s">
        <v>20</v>
      </c>
      <c r="H80" s="21">
        <v>1182</v>
      </c>
      <c r="I80" s="9">
        <v>137.28</v>
      </c>
      <c r="J80" s="9" t="s">
        <v>21</v>
      </c>
    </row>
    <row r="81" ht="19" customHeight="1" spans="1:10">
      <c r="A81" s="8">
        <v>2</v>
      </c>
      <c r="B81" s="19" t="s">
        <v>23</v>
      </c>
      <c r="C81" s="9">
        <f t="shared" si="6"/>
        <v>0.734808</v>
      </c>
      <c r="D81" s="9"/>
      <c r="E81" s="9"/>
      <c r="F81" s="9">
        <f>C81+D81</f>
        <v>0.734808</v>
      </c>
      <c r="G81" s="20" t="s">
        <v>20</v>
      </c>
      <c r="H81" s="21">
        <v>68</v>
      </c>
      <c r="I81" s="9">
        <v>108.06</v>
      </c>
      <c r="J81" s="9" t="s">
        <v>21</v>
      </c>
    </row>
    <row r="82" ht="19" customHeight="1" spans="1:10">
      <c r="A82" s="8">
        <v>3</v>
      </c>
      <c r="B82" s="19" t="s">
        <v>64</v>
      </c>
      <c r="C82" s="9">
        <f t="shared" si="6"/>
        <v>1.67616</v>
      </c>
      <c r="D82" s="9"/>
      <c r="E82" s="9"/>
      <c r="F82" s="9"/>
      <c r="G82" s="20" t="s">
        <v>20</v>
      </c>
      <c r="H82" s="21">
        <v>160</v>
      </c>
      <c r="I82" s="9">
        <v>104.76</v>
      </c>
      <c r="J82" s="9" t="s">
        <v>21</v>
      </c>
    </row>
    <row r="83" ht="19" customHeight="1" spans="1:10">
      <c r="A83" s="8">
        <v>4</v>
      </c>
      <c r="B83" s="19" t="s">
        <v>74</v>
      </c>
      <c r="C83" s="9">
        <f t="shared" si="6"/>
        <v>7.710336</v>
      </c>
      <c r="D83" s="9"/>
      <c r="E83" s="9"/>
      <c r="F83" s="9"/>
      <c r="G83" s="20" t="s">
        <v>20</v>
      </c>
      <c r="H83" s="21">
        <v>736</v>
      </c>
      <c r="I83" s="9">
        <v>104.76</v>
      </c>
      <c r="J83" s="9" t="s">
        <v>21</v>
      </c>
    </row>
    <row r="84" ht="19" customHeight="1" spans="1:10">
      <c r="A84" s="8">
        <v>5</v>
      </c>
      <c r="B84" s="19" t="s">
        <v>24</v>
      </c>
      <c r="C84" s="9">
        <f t="shared" si="6"/>
        <v>1.548456</v>
      </c>
      <c r="D84" s="9"/>
      <c r="E84" s="9"/>
      <c r="F84" s="9"/>
      <c r="G84" s="20" t="s">
        <v>20</v>
      </c>
      <c r="H84" s="21">
        <v>156</v>
      </c>
      <c r="I84" s="9">
        <v>99.26</v>
      </c>
      <c r="J84" s="9" t="s">
        <v>21</v>
      </c>
    </row>
    <row r="85" ht="19" customHeight="1" spans="1:10">
      <c r="A85" s="8">
        <v>6</v>
      </c>
      <c r="B85" s="19" t="s">
        <v>26</v>
      </c>
      <c r="C85" s="9">
        <f t="shared" si="6"/>
        <v>3.305358</v>
      </c>
      <c r="D85" s="9"/>
      <c r="E85" s="9"/>
      <c r="F85" s="9"/>
      <c r="G85" s="20" t="s">
        <v>20</v>
      </c>
      <c r="H85" s="21">
        <v>333</v>
      </c>
      <c r="I85" s="9">
        <v>99.26</v>
      </c>
      <c r="J85" s="9" t="s">
        <v>21</v>
      </c>
    </row>
    <row r="86" ht="19" customHeight="1" spans="1:10">
      <c r="A86" s="8" t="s">
        <v>29</v>
      </c>
      <c r="B86" s="22" t="s">
        <v>30</v>
      </c>
      <c r="C86" s="9">
        <f>SUM(C87:C92)</f>
        <v>0.56976</v>
      </c>
      <c r="D86" s="9">
        <f>SUM(D87:D90)</f>
        <v>3.0259</v>
      </c>
      <c r="E86" s="9"/>
      <c r="F86" s="9">
        <f>C86+D86</f>
        <v>3.59566</v>
      </c>
      <c r="G86" s="8"/>
      <c r="H86" s="9"/>
      <c r="I86" s="9"/>
      <c r="J86" s="9"/>
    </row>
    <row r="87" ht="19" customHeight="1" spans="1:10">
      <c r="A87" s="8">
        <v>2</v>
      </c>
      <c r="B87" s="22" t="s">
        <v>35</v>
      </c>
      <c r="C87" s="9"/>
      <c r="D87" s="9">
        <f>H87*I87/10000</f>
        <v>0.8778</v>
      </c>
      <c r="E87" s="9"/>
      <c r="F87" s="9"/>
      <c r="G87" s="8" t="s">
        <v>32</v>
      </c>
      <c r="H87" s="9">
        <v>300</v>
      </c>
      <c r="I87" s="9">
        <v>29.26</v>
      </c>
      <c r="J87" s="9"/>
    </row>
    <row r="88" ht="19" customHeight="1" spans="1:10">
      <c r="A88" s="8">
        <v>3</v>
      </c>
      <c r="B88" s="22" t="s">
        <v>36</v>
      </c>
      <c r="C88" s="9"/>
      <c r="D88" s="9">
        <f>H88*I88/10000</f>
        <v>1.3902</v>
      </c>
      <c r="E88" s="9"/>
      <c r="F88" s="9"/>
      <c r="G88" s="8" t="s">
        <v>32</v>
      </c>
      <c r="H88" s="9">
        <v>4200</v>
      </c>
      <c r="I88" s="9">
        <v>3.31</v>
      </c>
      <c r="J88" s="9"/>
    </row>
    <row r="89" ht="19" customHeight="1" spans="1:10">
      <c r="A89" s="8">
        <v>4</v>
      </c>
      <c r="B89" s="22" t="s">
        <v>37</v>
      </c>
      <c r="C89" s="9"/>
      <c r="D89" s="9">
        <f>H89*I89/10000</f>
        <v>0.4508</v>
      </c>
      <c r="E89" s="9"/>
      <c r="F89" s="9"/>
      <c r="G89" s="8" t="s">
        <v>38</v>
      </c>
      <c r="H89" s="9">
        <v>2300</v>
      </c>
      <c r="I89" s="9">
        <v>1.96</v>
      </c>
      <c r="J89" s="9"/>
    </row>
    <row r="90" ht="19" customHeight="1" spans="1:10">
      <c r="A90" s="8">
        <v>5</v>
      </c>
      <c r="B90" s="22" t="s">
        <v>39</v>
      </c>
      <c r="C90" s="9"/>
      <c r="D90" s="9">
        <f>H90*I90/10000</f>
        <v>0.3071</v>
      </c>
      <c r="E90" s="9"/>
      <c r="F90" s="9"/>
      <c r="G90" s="8" t="s">
        <v>38</v>
      </c>
      <c r="H90" s="9">
        <v>20</v>
      </c>
      <c r="I90" s="9">
        <v>153.55</v>
      </c>
      <c r="J90" s="9"/>
    </row>
    <row r="91" ht="19" customHeight="1" spans="1:10">
      <c r="A91" s="8">
        <v>6</v>
      </c>
      <c r="B91" s="22" t="s">
        <v>43</v>
      </c>
      <c r="C91" s="9">
        <f>H91*I91/10000</f>
        <v>0.17424</v>
      </c>
      <c r="D91" s="9"/>
      <c r="E91" s="9"/>
      <c r="F91" s="9"/>
      <c r="G91" s="8" t="s">
        <v>44</v>
      </c>
      <c r="H91" s="9">
        <v>480</v>
      </c>
      <c r="I91" s="9">
        <v>3.63</v>
      </c>
      <c r="J91" s="9" t="s">
        <v>21</v>
      </c>
    </row>
    <row r="92" ht="19" customHeight="1" spans="1:10">
      <c r="A92" s="8">
        <v>7</v>
      </c>
      <c r="B92" s="22" t="s">
        <v>45</v>
      </c>
      <c r="C92" s="9">
        <f>H92*I92/10000</f>
        <v>0.39552</v>
      </c>
      <c r="D92" s="9"/>
      <c r="E92" s="9"/>
      <c r="F92" s="9"/>
      <c r="G92" s="8" t="s">
        <v>44</v>
      </c>
      <c r="H92" s="9">
        <v>480</v>
      </c>
      <c r="I92" s="9">
        <v>8.24</v>
      </c>
      <c r="J92" s="9" t="s">
        <v>21</v>
      </c>
    </row>
    <row r="93" ht="19" customHeight="1" spans="1:10">
      <c r="A93" s="16"/>
      <c r="B93" s="16" t="s">
        <v>75</v>
      </c>
      <c r="C93" s="27">
        <f>C94+C105+C116</f>
        <v>60.25131882</v>
      </c>
      <c r="D93" s="27">
        <f>D105</f>
        <v>40.766313</v>
      </c>
      <c r="E93" s="16"/>
      <c r="F93" s="27">
        <f>D93+C93</f>
        <v>101.01763182</v>
      </c>
      <c r="G93" s="16"/>
      <c r="H93" s="16"/>
      <c r="I93" s="16"/>
      <c r="J93" s="15"/>
    </row>
    <row r="94" ht="31" customHeight="1" spans="1:10">
      <c r="A94" s="11" t="s">
        <v>17</v>
      </c>
      <c r="B94" s="11" t="s">
        <v>76</v>
      </c>
      <c r="C94" s="13">
        <f>C95+C96+C97+C98+C99+C100+C101+C102+C103+C104</f>
        <v>38.73380562</v>
      </c>
      <c r="D94" s="13"/>
      <c r="E94" s="11"/>
      <c r="F94" s="13"/>
      <c r="G94" s="11"/>
      <c r="H94" s="11"/>
      <c r="I94" s="11"/>
      <c r="J94" s="11"/>
    </row>
    <row r="95" ht="19" customHeight="1" spans="1:10">
      <c r="A95" s="8">
        <v>1</v>
      </c>
      <c r="B95" s="22" t="s">
        <v>77</v>
      </c>
      <c r="C95" s="9">
        <f>H95*I95/10000</f>
        <v>11.37426</v>
      </c>
      <c r="D95" s="9"/>
      <c r="E95" s="9"/>
      <c r="F95" s="9"/>
      <c r="G95" s="20" t="s">
        <v>20</v>
      </c>
      <c r="H95" s="9">
        <v>1172</v>
      </c>
      <c r="I95" s="9">
        <v>97.05</v>
      </c>
      <c r="J95" s="9"/>
    </row>
    <row r="96" ht="19" customHeight="1" spans="1:10">
      <c r="A96" s="8">
        <v>2</v>
      </c>
      <c r="B96" s="22" t="s">
        <v>78</v>
      </c>
      <c r="C96" s="9">
        <f t="shared" ref="C96:C104" si="7">H96*I96/10000</f>
        <v>16.148988</v>
      </c>
      <c r="D96" s="9"/>
      <c r="E96" s="9"/>
      <c r="F96" s="9"/>
      <c r="G96" s="20" t="s">
        <v>20</v>
      </c>
      <c r="H96" s="9">
        <v>1172</v>
      </c>
      <c r="I96" s="9">
        <v>137.79</v>
      </c>
      <c r="J96" s="9"/>
    </row>
    <row r="97" ht="19" customHeight="1" spans="1:10">
      <c r="A97" s="8">
        <v>3</v>
      </c>
      <c r="B97" s="22" t="s">
        <v>23</v>
      </c>
      <c r="C97" s="9">
        <f t="shared" si="7"/>
        <v>0.551106</v>
      </c>
      <c r="D97" s="9"/>
      <c r="E97" s="9"/>
      <c r="F97" s="9"/>
      <c r="G97" s="20" t="s">
        <v>20</v>
      </c>
      <c r="H97" s="9">
        <v>51</v>
      </c>
      <c r="I97" s="9">
        <v>108.06</v>
      </c>
      <c r="J97" s="9"/>
    </row>
    <row r="98" ht="19" customHeight="1" spans="1:10">
      <c r="A98" s="8">
        <v>4</v>
      </c>
      <c r="B98" s="22" t="s">
        <v>64</v>
      </c>
      <c r="C98" s="9">
        <f t="shared" si="7"/>
        <v>0.41904</v>
      </c>
      <c r="D98" s="9"/>
      <c r="E98" s="9"/>
      <c r="F98" s="9"/>
      <c r="G98" s="20" t="s">
        <v>20</v>
      </c>
      <c r="H98" s="9">
        <v>40</v>
      </c>
      <c r="I98" s="9">
        <v>104.76</v>
      </c>
      <c r="J98" s="9"/>
    </row>
    <row r="99" ht="19" customHeight="1" spans="1:10">
      <c r="A99" s="8">
        <v>5</v>
      </c>
      <c r="B99" s="22" t="s">
        <v>24</v>
      </c>
      <c r="C99" s="9">
        <f t="shared" si="7"/>
        <v>0.277928</v>
      </c>
      <c r="D99" s="9"/>
      <c r="E99" s="9"/>
      <c r="F99" s="9"/>
      <c r="G99" s="20" t="s">
        <v>20</v>
      </c>
      <c r="H99" s="9">
        <v>28</v>
      </c>
      <c r="I99" s="9">
        <v>99.26</v>
      </c>
      <c r="J99" s="9"/>
    </row>
    <row r="100" ht="19" customHeight="1" spans="1:10">
      <c r="A100" s="8">
        <v>6</v>
      </c>
      <c r="B100" s="22" t="s">
        <v>26</v>
      </c>
      <c r="C100" s="9">
        <f t="shared" si="7"/>
        <v>0.29778</v>
      </c>
      <c r="D100" s="9"/>
      <c r="E100" s="9"/>
      <c r="F100" s="9"/>
      <c r="G100" s="20" t="s">
        <v>20</v>
      </c>
      <c r="H100" s="9">
        <v>30</v>
      </c>
      <c r="I100" s="9">
        <v>99.26</v>
      </c>
      <c r="J100" s="9"/>
    </row>
    <row r="101" ht="19" customHeight="1" spans="1:10">
      <c r="A101" s="8">
        <v>7</v>
      </c>
      <c r="B101" s="22" t="s">
        <v>67</v>
      </c>
      <c r="C101" s="9">
        <f t="shared" si="7"/>
        <v>1.0273</v>
      </c>
      <c r="D101" s="9"/>
      <c r="E101" s="9"/>
      <c r="F101" s="9"/>
      <c r="G101" s="20" t="s">
        <v>20</v>
      </c>
      <c r="H101" s="9">
        <v>100</v>
      </c>
      <c r="I101" s="9">
        <v>102.73</v>
      </c>
      <c r="J101" s="9"/>
    </row>
    <row r="102" ht="19" customHeight="1" spans="1:10">
      <c r="A102" s="8">
        <v>8</v>
      </c>
      <c r="B102" s="22" t="s">
        <v>71</v>
      </c>
      <c r="C102" s="9">
        <f t="shared" si="7"/>
        <v>4.191873</v>
      </c>
      <c r="D102" s="9"/>
      <c r="E102" s="9"/>
      <c r="F102" s="9"/>
      <c r="G102" s="8" t="s">
        <v>28</v>
      </c>
      <c r="H102" s="9">
        <v>322.7</v>
      </c>
      <c r="I102" s="9">
        <v>129.9</v>
      </c>
      <c r="J102" s="9"/>
    </row>
    <row r="103" ht="19" customHeight="1" spans="1:10">
      <c r="A103" s="8">
        <v>9</v>
      </c>
      <c r="B103" s="22" t="s">
        <v>79</v>
      </c>
      <c r="C103" s="9">
        <f t="shared" si="7"/>
        <v>2.10886922</v>
      </c>
      <c r="D103" s="9"/>
      <c r="E103" s="9"/>
      <c r="F103" s="9"/>
      <c r="G103" s="8" t="s">
        <v>28</v>
      </c>
      <c r="H103" s="9">
        <v>320.2</v>
      </c>
      <c r="I103" s="9">
        <v>65.861</v>
      </c>
      <c r="J103" s="9"/>
    </row>
    <row r="104" ht="19" customHeight="1" spans="1:10">
      <c r="A104" s="8">
        <v>10</v>
      </c>
      <c r="B104" s="22" t="s">
        <v>80</v>
      </c>
      <c r="C104" s="9">
        <f t="shared" si="7"/>
        <v>2.3366614</v>
      </c>
      <c r="D104" s="9"/>
      <c r="E104" s="9"/>
      <c r="F104" s="9"/>
      <c r="G104" s="8" t="s">
        <v>28</v>
      </c>
      <c r="H104" s="9">
        <v>705.94</v>
      </c>
      <c r="I104" s="9">
        <v>33.1</v>
      </c>
      <c r="J104" s="9"/>
    </row>
    <row r="105" ht="19" customHeight="1" spans="1:10">
      <c r="A105" s="8" t="s">
        <v>29</v>
      </c>
      <c r="B105" s="8" t="s">
        <v>30</v>
      </c>
      <c r="C105" s="9">
        <f>C112+C113</f>
        <v>10.1744892</v>
      </c>
      <c r="D105" s="9">
        <f>D106+D107+D108+D109+D115+D110+D111+D114</f>
        <v>40.766313</v>
      </c>
      <c r="E105" s="8"/>
      <c r="F105" s="9">
        <f>C105+D105</f>
        <v>50.9408022</v>
      </c>
      <c r="G105" s="8"/>
      <c r="H105" s="8"/>
      <c r="I105" s="8"/>
      <c r="J105" s="8"/>
    </row>
    <row r="106" ht="19" customHeight="1" spans="1:10">
      <c r="A106" s="8">
        <v>1</v>
      </c>
      <c r="B106" s="22" t="s">
        <v>31</v>
      </c>
      <c r="C106" s="9"/>
      <c r="D106" s="9">
        <f t="shared" ref="D106:D111" si="8">H106*I106/10000</f>
        <v>17.475422</v>
      </c>
      <c r="E106" s="9"/>
      <c r="F106" s="9"/>
      <c r="G106" s="8" t="s">
        <v>32</v>
      </c>
      <c r="H106" s="9">
        <v>2971</v>
      </c>
      <c r="I106" s="9">
        <v>58.82</v>
      </c>
      <c r="J106" s="9"/>
    </row>
    <row r="107" ht="19" customHeight="1" spans="1:10">
      <c r="A107" s="8">
        <v>2</v>
      </c>
      <c r="B107" s="22" t="s">
        <v>34</v>
      </c>
      <c r="C107" s="9"/>
      <c r="D107" s="9">
        <f t="shared" si="8"/>
        <v>12.666845</v>
      </c>
      <c r="E107" s="9"/>
      <c r="F107" s="9"/>
      <c r="G107" s="8" t="s">
        <v>32</v>
      </c>
      <c r="H107" s="9">
        <v>3805</v>
      </c>
      <c r="I107" s="9">
        <v>33.29</v>
      </c>
      <c r="J107" s="9"/>
    </row>
    <row r="108" ht="19" customHeight="1" spans="1:10">
      <c r="A108" s="8">
        <v>3</v>
      </c>
      <c r="B108" s="22" t="s">
        <v>36</v>
      </c>
      <c r="C108" s="9"/>
      <c r="D108" s="9">
        <f t="shared" si="8"/>
        <v>0.121477</v>
      </c>
      <c r="E108" s="9"/>
      <c r="F108" s="9"/>
      <c r="G108" s="8" t="s">
        <v>32</v>
      </c>
      <c r="H108" s="9">
        <v>367</v>
      </c>
      <c r="I108" s="9">
        <v>3.31</v>
      </c>
      <c r="J108" s="9"/>
    </row>
    <row r="109" ht="19" customHeight="1" spans="1:10">
      <c r="A109" s="8">
        <v>4</v>
      </c>
      <c r="B109" s="22" t="s">
        <v>39</v>
      </c>
      <c r="C109" s="9"/>
      <c r="D109" s="9">
        <f t="shared" si="8"/>
        <v>1.722</v>
      </c>
      <c r="E109" s="9"/>
      <c r="F109" s="9"/>
      <c r="G109" s="8" t="s">
        <v>38</v>
      </c>
      <c r="H109" s="9">
        <v>112</v>
      </c>
      <c r="I109" s="9">
        <v>153.75</v>
      </c>
      <c r="J109" s="9"/>
    </row>
    <row r="110" ht="19" customHeight="1" spans="1:10">
      <c r="A110" s="8">
        <v>5</v>
      </c>
      <c r="B110" s="22" t="s">
        <v>37</v>
      </c>
      <c r="C110" s="9"/>
      <c r="D110" s="9">
        <f t="shared" si="8"/>
        <v>0.97804</v>
      </c>
      <c r="E110" s="9"/>
      <c r="F110" s="9"/>
      <c r="G110" s="8" t="s">
        <v>38</v>
      </c>
      <c r="H110" s="9">
        <v>4990</v>
      </c>
      <c r="I110" s="9">
        <v>1.96</v>
      </c>
      <c r="J110" s="9"/>
    </row>
    <row r="111" ht="19" customHeight="1" spans="1:10">
      <c r="A111" s="8">
        <v>6</v>
      </c>
      <c r="B111" s="22" t="s">
        <v>81</v>
      </c>
      <c r="C111" s="9"/>
      <c r="D111" s="9">
        <f t="shared" si="8"/>
        <v>0.058241</v>
      </c>
      <c r="E111" s="9"/>
      <c r="F111" s="9"/>
      <c r="G111" s="8" t="s">
        <v>38</v>
      </c>
      <c r="H111" s="9">
        <v>139</v>
      </c>
      <c r="I111" s="9">
        <v>4.19</v>
      </c>
      <c r="J111" s="9"/>
    </row>
    <row r="112" ht="19" customHeight="1" spans="1:10">
      <c r="A112" s="8">
        <v>7</v>
      </c>
      <c r="B112" s="22" t="s">
        <v>43</v>
      </c>
      <c r="C112" s="9">
        <f>H112*I112/10000</f>
        <v>3.1114908</v>
      </c>
      <c r="D112" s="9"/>
      <c r="E112" s="9"/>
      <c r="F112" s="9"/>
      <c r="G112" s="8" t="s">
        <v>44</v>
      </c>
      <c r="H112" s="9">
        <v>8571.6</v>
      </c>
      <c r="I112" s="9">
        <v>3.63</v>
      </c>
      <c r="J112" s="9"/>
    </row>
    <row r="113" ht="19" customHeight="1" spans="1:10">
      <c r="A113" s="8">
        <v>8</v>
      </c>
      <c r="B113" s="22" t="s">
        <v>45</v>
      </c>
      <c r="C113" s="9">
        <f>H113*I113/10000</f>
        <v>7.0629984</v>
      </c>
      <c r="D113" s="9"/>
      <c r="E113" s="9"/>
      <c r="F113" s="9"/>
      <c r="G113" s="8" t="s">
        <v>44</v>
      </c>
      <c r="H113" s="9">
        <v>8571.6</v>
      </c>
      <c r="I113" s="9">
        <v>8.24</v>
      </c>
      <c r="J113" s="9"/>
    </row>
    <row r="114" ht="19" customHeight="1" spans="1:10">
      <c r="A114" s="8">
        <v>9</v>
      </c>
      <c r="B114" s="22" t="s">
        <v>82</v>
      </c>
      <c r="C114" s="9"/>
      <c r="D114" s="9">
        <f>H114*I114/10000</f>
        <v>7.199598</v>
      </c>
      <c r="E114" s="9"/>
      <c r="F114" s="9"/>
      <c r="G114" s="8" t="s">
        <v>55</v>
      </c>
      <c r="H114" s="9">
        <v>14</v>
      </c>
      <c r="I114" s="9">
        <v>5142.57</v>
      </c>
      <c r="J114" s="9"/>
    </row>
    <row r="115" ht="19" customHeight="1" spans="1:10">
      <c r="A115" s="8">
        <v>10</v>
      </c>
      <c r="B115" s="22" t="s">
        <v>83</v>
      </c>
      <c r="C115" s="9"/>
      <c r="D115" s="9">
        <f>H115*I115/10000</f>
        <v>0.54469</v>
      </c>
      <c r="E115" s="9"/>
      <c r="F115" s="9"/>
      <c r="G115" s="8" t="s">
        <v>55</v>
      </c>
      <c r="H115" s="9">
        <v>1</v>
      </c>
      <c r="I115" s="9">
        <v>5446.9</v>
      </c>
      <c r="J115" s="9"/>
    </row>
    <row r="116" ht="19" customHeight="1" spans="1:10">
      <c r="A116" s="8" t="s">
        <v>46</v>
      </c>
      <c r="B116" s="8" t="s">
        <v>84</v>
      </c>
      <c r="C116" s="9">
        <f>C117</f>
        <v>11.343024</v>
      </c>
      <c r="D116" s="9"/>
      <c r="E116" s="8"/>
      <c r="F116" s="9"/>
      <c r="G116" s="8"/>
      <c r="H116" s="8"/>
      <c r="I116" s="8"/>
      <c r="J116" s="8"/>
    </row>
    <row r="117" ht="19" customHeight="1" spans="1:10">
      <c r="A117" s="8"/>
      <c r="B117" s="22" t="s">
        <v>85</v>
      </c>
      <c r="C117" s="9">
        <f>H117*I117/10000</f>
        <v>11.343024</v>
      </c>
      <c r="D117" s="9"/>
      <c r="E117" s="9"/>
      <c r="F117" s="9"/>
      <c r="G117" s="8" t="s">
        <v>86</v>
      </c>
      <c r="H117" s="9">
        <v>4752</v>
      </c>
      <c r="I117" s="9">
        <v>23.87</v>
      </c>
      <c r="J117" s="9"/>
    </row>
    <row r="118" ht="19" customHeight="1" spans="1:10">
      <c r="A118" s="11" t="s">
        <v>87</v>
      </c>
      <c r="B118" s="12" t="s">
        <v>9</v>
      </c>
      <c r="C118" s="13"/>
      <c r="D118" s="13"/>
      <c r="E118" s="13">
        <f>SUM(E119:E128)</f>
        <v>69.425539959852</v>
      </c>
      <c r="F118" s="13">
        <f t="shared" ref="F118:F129" si="9">E118</f>
        <v>69.425539959852</v>
      </c>
      <c r="G118" s="13"/>
      <c r="H118" s="13"/>
      <c r="I118" s="13"/>
      <c r="J118" s="14">
        <f>F118/F130*100</f>
        <v>7.22024460343324</v>
      </c>
    </row>
    <row r="119" ht="19" customHeight="1" spans="1:10">
      <c r="A119" s="8">
        <v>1</v>
      </c>
      <c r="B119" s="22" t="s">
        <v>88</v>
      </c>
      <c r="C119" s="9"/>
      <c r="D119" s="9"/>
      <c r="E119" s="9">
        <f>F5*0.01</f>
        <v>8.8327658982</v>
      </c>
      <c r="F119" s="9">
        <f t="shared" si="9"/>
        <v>8.8327658982</v>
      </c>
      <c r="G119" s="9" t="s">
        <v>89</v>
      </c>
      <c r="H119" s="9"/>
      <c r="I119" s="9"/>
      <c r="J119" s="23"/>
    </row>
    <row r="120" ht="19" customHeight="1" spans="1:10">
      <c r="A120" s="8">
        <v>2</v>
      </c>
      <c r="B120" s="22" t="s">
        <v>90</v>
      </c>
      <c r="C120" s="9"/>
      <c r="D120" s="9"/>
      <c r="E120" s="9">
        <f>F5*0.004</f>
        <v>3.53310635928</v>
      </c>
      <c r="F120" s="9">
        <f t="shared" si="9"/>
        <v>3.53310635928</v>
      </c>
      <c r="G120" s="9" t="s">
        <v>91</v>
      </c>
      <c r="H120" s="9"/>
      <c r="I120" s="9"/>
      <c r="J120" s="23"/>
    </row>
    <row r="121" s="1" customFormat="1" ht="19" customHeight="1" spans="1:10">
      <c r="A121" s="8">
        <v>3</v>
      </c>
      <c r="B121" s="22" t="s">
        <v>92</v>
      </c>
      <c r="C121" s="9"/>
      <c r="D121" s="9"/>
      <c r="E121" s="9">
        <f>F5*0.02</f>
        <v>17.6655317964</v>
      </c>
      <c r="F121" s="9">
        <f t="shared" si="9"/>
        <v>17.6655317964</v>
      </c>
      <c r="G121" s="9" t="s">
        <v>93</v>
      </c>
      <c r="H121" s="9"/>
      <c r="I121" s="9"/>
      <c r="J121" s="23"/>
    </row>
    <row r="122" s="1" customFormat="1" ht="19" customHeight="1" spans="1:10">
      <c r="A122" s="8">
        <v>4</v>
      </c>
      <c r="B122" s="22" t="s">
        <v>94</v>
      </c>
      <c r="C122" s="9"/>
      <c r="D122" s="9"/>
      <c r="E122" s="9">
        <f>F5*0.0071</f>
        <v>6.271263787722</v>
      </c>
      <c r="F122" s="9">
        <f t="shared" si="9"/>
        <v>6.271263787722</v>
      </c>
      <c r="G122" s="8" t="s">
        <v>95</v>
      </c>
      <c r="H122" s="8"/>
      <c r="I122" s="8"/>
      <c r="J122" s="9"/>
    </row>
    <row r="123" s="1" customFormat="1" ht="19" customHeight="1" spans="1:10">
      <c r="A123" s="8">
        <v>5</v>
      </c>
      <c r="B123" s="22" t="s">
        <v>96</v>
      </c>
      <c r="C123" s="9"/>
      <c r="D123" s="9"/>
      <c r="E123" s="9">
        <f>F5*0.005</f>
        <v>4.4163829491</v>
      </c>
      <c r="F123" s="9">
        <f t="shared" si="9"/>
        <v>4.4163829491</v>
      </c>
      <c r="G123" s="8" t="s">
        <v>97</v>
      </c>
      <c r="H123" s="8"/>
      <c r="I123" s="8"/>
      <c r="J123" s="9"/>
    </row>
    <row r="124" ht="19" customHeight="1" spans="1:10">
      <c r="A124" s="8">
        <v>6</v>
      </c>
      <c r="B124" s="22" t="s">
        <v>98</v>
      </c>
      <c r="C124" s="9"/>
      <c r="D124" s="9"/>
      <c r="E124" s="9">
        <f>F5*0.003</f>
        <v>2.64982976946</v>
      </c>
      <c r="F124" s="9">
        <f t="shared" si="9"/>
        <v>2.64982976946</v>
      </c>
      <c r="G124" s="8" t="s">
        <v>99</v>
      </c>
      <c r="H124" s="8"/>
      <c r="I124" s="8"/>
      <c r="J124" s="9"/>
    </row>
    <row r="125" ht="19" customHeight="1" spans="1:10">
      <c r="A125" s="8">
        <v>7</v>
      </c>
      <c r="B125" s="22" t="s">
        <v>100</v>
      </c>
      <c r="C125" s="9"/>
      <c r="D125" s="9"/>
      <c r="E125" s="9">
        <f>F5*0.018</f>
        <v>15.89897861676</v>
      </c>
      <c r="F125" s="9">
        <f t="shared" si="9"/>
        <v>15.89897861676</v>
      </c>
      <c r="G125" s="8" t="s">
        <v>101</v>
      </c>
      <c r="H125" s="8"/>
      <c r="I125" s="8"/>
      <c r="J125" s="9"/>
    </row>
    <row r="126" ht="19" customHeight="1" spans="1:10">
      <c r="A126" s="8">
        <v>8</v>
      </c>
      <c r="B126" s="22" t="s">
        <v>102</v>
      </c>
      <c r="C126" s="9"/>
      <c r="D126" s="9"/>
      <c r="E126" s="9">
        <f>F5*0.005</f>
        <v>4.4163829491</v>
      </c>
      <c r="F126" s="9">
        <f t="shared" si="9"/>
        <v>4.4163829491</v>
      </c>
      <c r="G126" s="9" t="s">
        <v>103</v>
      </c>
      <c r="H126" s="9"/>
      <c r="I126" s="9"/>
      <c r="J126" s="9"/>
    </row>
    <row r="127" ht="19" customHeight="1" spans="1:10">
      <c r="A127" s="8">
        <v>9</v>
      </c>
      <c r="B127" s="22" t="s">
        <v>104</v>
      </c>
      <c r="C127" s="9"/>
      <c r="D127" s="9"/>
      <c r="E127" s="9">
        <f>F5*0.004</f>
        <v>3.53310635928</v>
      </c>
      <c r="F127" s="9">
        <f t="shared" si="9"/>
        <v>3.53310635928</v>
      </c>
      <c r="G127" s="8" t="s">
        <v>105</v>
      </c>
      <c r="H127" s="8"/>
      <c r="I127" s="8"/>
      <c r="J127" s="9"/>
    </row>
    <row r="128" ht="19" customHeight="1" spans="1:10">
      <c r="A128" s="8">
        <v>10</v>
      </c>
      <c r="B128" s="22" t="s">
        <v>106</v>
      </c>
      <c r="C128" s="9"/>
      <c r="D128" s="9"/>
      <c r="E128" s="9">
        <f>F5*0.0025</f>
        <v>2.20819147455</v>
      </c>
      <c r="F128" s="9">
        <f t="shared" si="9"/>
        <v>2.20819147455</v>
      </c>
      <c r="G128" s="28" t="s">
        <v>107</v>
      </c>
      <c r="H128" s="29"/>
      <c r="I128" s="31"/>
      <c r="J128" s="9"/>
    </row>
    <row r="129" ht="19" customHeight="1" spans="1:10">
      <c r="A129" s="11" t="s">
        <v>108</v>
      </c>
      <c r="B129" s="12" t="s">
        <v>109</v>
      </c>
      <c r="C129" s="13"/>
      <c r="D129" s="13"/>
      <c r="E129" s="13">
        <f>(F5)*0.01</f>
        <v>8.8327658982</v>
      </c>
      <c r="F129" s="13">
        <f t="shared" si="9"/>
        <v>8.8327658982</v>
      </c>
      <c r="G129" s="11" t="s">
        <v>89</v>
      </c>
      <c r="H129" s="11"/>
      <c r="I129" s="11"/>
      <c r="J129" s="14">
        <f>E129/F130*100</f>
        <v>0.918606183642906</v>
      </c>
    </row>
    <row r="130" ht="19" customHeight="1" spans="1:10">
      <c r="A130" s="32" t="s">
        <v>110</v>
      </c>
      <c r="B130" s="12" t="s">
        <v>10</v>
      </c>
      <c r="C130" s="13">
        <f>C78+C38+C6</f>
        <v>476.67702</v>
      </c>
      <c r="D130" s="13">
        <f>D78+D38+D6</f>
        <v>305.581938</v>
      </c>
      <c r="E130" s="13">
        <f>E118+E129</f>
        <v>78.258305858052</v>
      </c>
      <c r="F130" s="13">
        <v>961.54</v>
      </c>
      <c r="G130" s="13"/>
      <c r="H130" s="13"/>
      <c r="I130" s="13"/>
      <c r="J130" s="14">
        <v>100</v>
      </c>
    </row>
  </sheetData>
  <mergeCells count="19">
    <mergeCell ref="A1:J1"/>
    <mergeCell ref="A2:J2"/>
    <mergeCell ref="C3:F3"/>
    <mergeCell ref="G3:I3"/>
    <mergeCell ref="G119:I119"/>
    <mergeCell ref="G120:I120"/>
    <mergeCell ref="G121:I121"/>
    <mergeCell ref="G122:I122"/>
    <mergeCell ref="G123:I123"/>
    <mergeCell ref="G124:I124"/>
    <mergeCell ref="G125:I125"/>
    <mergeCell ref="G126:I126"/>
    <mergeCell ref="G127:I127"/>
    <mergeCell ref="G128:I128"/>
    <mergeCell ref="G129:I129"/>
    <mergeCell ref="G130:I130"/>
    <mergeCell ref="A3:A4"/>
    <mergeCell ref="B3:B4"/>
    <mergeCell ref="J3:J4"/>
  </mergeCells>
  <pageMargins left="0.472222222222222" right="0.236111111111111" top="0.432638888888889" bottom="0.393055555555556" header="0.298611111111111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WPS_1178778167</cp:lastModifiedBy>
  <dcterms:created xsi:type="dcterms:W3CDTF">2023-12-06T01:55:00Z</dcterms:created>
  <dcterms:modified xsi:type="dcterms:W3CDTF">2024-03-29T06:37:37Z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7ED73001774F4B2E82566E366A912FFE_13</vt:lpwstr>
  </property>
  <property fmtid="{D5CDD505-2E9C-101B-9397-08002B2CF9AE}" pid="3" name="KSOProductBuildVer">
    <vt:lpwstr>2052-12.1.0.16417</vt:lpwstr>
  </property>
</Properties>
</file>