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总概算表" sheetId="2" r:id="rId1"/>
    <sheet name="综合概算表" sheetId="1" r:id="rId2"/>
  </sheets>
  <definedNames>
    <definedName name="_xlnm.Print_Area" localSheetId="1">综合概算表!$A$1:$J$33</definedName>
  </definedName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<sst xmlns="http://schemas.openxmlformats.org/spreadsheetml/2006/main" count="78" uniqueCount="55">
  <si>
    <t>总概算表</t>
  </si>
  <si>
    <r>
      <rPr>
        <b/>
        <sz val="11"/>
        <color rgb="FF000000"/>
        <rFont val="宋体"/>
        <charset val="134"/>
      </rPr>
      <t>表</t>
    </r>
    <r>
      <rPr>
        <b/>
        <sz val="11"/>
        <color indexed="8"/>
        <rFont val="宋体"/>
        <charset val="134"/>
      </rPr>
      <t>1</t>
    </r>
  </si>
  <si>
    <t>序
号</t>
  </si>
  <si>
    <t>项目名称</t>
  </si>
  <si>
    <t>概算价值（万元）</t>
  </si>
  <si>
    <r>
      <rPr>
        <sz val="11"/>
        <color theme="1"/>
        <rFont val="宋体"/>
        <charset val="134"/>
      </rPr>
      <t>占投
资额</t>
    </r>
    <r>
      <rPr>
        <sz val="9"/>
        <rFont val="宋体"/>
        <charset val="134"/>
      </rPr>
      <t>（%）</t>
    </r>
  </si>
  <si>
    <t>建筑工程</t>
  </si>
  <si>
    <t>安装工程</t>
  </si>
  <si>
    <t>其他费用</t>
  </si>
  <si>
    <t>合计</t>
  </si>
  <si>
    <t>一</t>
  </si>
  <si>
    <t>工程费用</t>
  </si>
  <si>
    <t>二</t>
  </si>
  <si>
    <t>三</t>
  </si>
  <si>
    <t>预备费 3%</t>
  </si>
  <si>
    <t>工程概算表</t>
  </si>
  <si>
    <t>项目名称：平罗县宝丰镇马家桥村饲草收贮加工配送一体化应用与示范项目</t>
  </si>
  <si>
    <t>表2</t>
  </si>
  <si>
    <t>序号</t>
  </si>
  <si>
    <t>技术经济指标（元）</t>
  </si>
  <si>
    <t>占投
资额    （%）</t>
  </si>
  <si>
    <t>单位</t>
  </si>
  <si>
    <t>数量</t>
  </si>
  <si>
    <t>单位     价值</t>
  </si>
  <si>
    <t>加工车间、草料棚</t>
  </si>
  <si>
    <t>土建工程</t>
  </si>
  <si>
    <t>㎡</t>
  </si>
  <si>
    <t>室外配套工程</t>
  </si>
  <si>
    <t>场地硬化</t>
  </si>
  <si>
    <t>室外给排水工程</t>
  </si>
  <si>
    <t>项</t>
  </si>
  <si>
    <t>室外电气工程</t>
  </si>
  <si>
    <t>场地平整</t>
  </si>
  <si>
    <t>围墙</t>
  </si>
  <si>
    <t>m</t>
  </si>
  <si>
    <t>大门</t>
  </si>
  <si>
    <t>座</t>
  </si>
  <si>
    <t>设备采购</t>
  </si>
  <si>
    <t>拖拉机</t>
  </si>
  <si>
    <t>台</t>
  </si>
  <si>
    <t>草料打捆机</t>
  </si>
  <si>
    <t>饲草加工设备</t>
  </si>
  <si>
    <t>勘探测量费</t>
  </si>
  <si>
    <t>按工程费用的0.3%计取</t>
  </si>
  <si>
    <t>设计费</t>
  </si>
  <si>
    <t>按工程费用的1.8%计取</t>
  </si>
  <si>
    <t>招标代理费</t>
  </si>
  <si>
    <t>按工程费用的0.5%计取</t>
  </si>
  <si>
    <t>预结算编审费</t>
  </si>
  <si>
    <t>按工程费用的0.7%计取</t>
  </si>
  <si>
    <t>财务决算费</t>
  </si>
  <si>
    <t>试验检测费</t>
  </si>
  <si>
    <t>工程监理费</t>
  </si>
  <si>
    <t>按工程费用的1.5%计取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</si>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</sst>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#,##0.00_ "/>
    <numFmt numFmtId="179" formatCode="0_ "/>
  </numFmts>
  <fonts count="36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等线"/>
      <charset val="134"/>
      <scheme val="minor"/>
    </font>
    <font>
      <sz val="10"/>
      <name val="Times New Roman"/>
      <charset val="0"/>
    </font>
    <font>
      <sz val="10.5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6"/>
      <color indexed="8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1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71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2" fontId="5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2" fontId="6" fillId="0" borderId="7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/>
    <xf numFmtId="0" fontId="5" fillId="0" borderId="0" xfId="0" applyFont="1" applyFill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7" xfId="0" applyFont="1" applyFill="1" applyBorder="1"/>
    <xf numFmtId="2" fontId="2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left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77" fontId="5" fillId="0" borderId="7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177" fontId="6" fillId="0" borderId="7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177" fontId="11" fillId="0" borderId="7" xfId="0" applyNumberFormat="1" applyFont="1" applyFill="1" applyBorder="1" applyAlignment="1">
      <alignment horizontal="center" vertical="center" wrapText="1"/>
    </xf>
    <xf numFmtId="1" fontId="6" fillId="0" borderId="7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178" fontId="6" fillId="0" borderId="7" xfId="0" applyNumberFormat="1" applyFont="1" applyFill="1" applyBorder="1" applyAlignment="1">
      <alignment horizontal="center" vertical="center" wrapText="1"/>
    </xf>
    <xf numFmtId="177" fontId="6" fillId="0" borderId="5" xfId="0" applyNumberFormat="1" applyFont="1" applyFill="1" applyBorder="1" applyAlignment="1">
      <alignment horizontal="center" vertical="center" wrapText="1"/>
    </xf>
    <xf numFmtId="1" fontId="2" fillId="0" borderId="7" xfId="0" applyNumberFormat="1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 wrapText="1"/>
    </xf>
    <xf numFmtId="179" fontId="5" fillId="0" borderId="0" xfId="0" applyNumberFormat="1" applyFont="1" applyFill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77" fontId="2" fillId="0" borderId="7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/>
    <xf numFmtId="177" fontId="0" fillId="0" borderId="0" xfId="0" applyNumberFormat="1"/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7" fontId="12" fillId="0" borderId="0" xfId="0" applyNumberFormat="1" applyFont="1"/>
    <xf numFmtId="0" fontId="5" fillId="0" borderId="1" xfId="0" applyFont="1" applyBorder="1" applyAlignment="1">
      <alignment horizontal="left" vertical="center" wrapText="1"/>
    </xf>
    <xf numFmtId="177" fontId="13" fillId="0" borderId="1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177" fontId="14" fillId="0" borderId="2" xfId="0" applyNumberFormat="1" applyFont="1" applyBorder="1" applyAlignment="1">
      <alignment horizontal="center" vertical="center" wrapText="1"/>
    </xf>
    <xf numFmtId="177" fontId="14" fillId="0" borderId="6" xfId="0" applyNumberFormat="1" applyFont="1" applyBorder="1" applyAlignment="1">
      <alignment horizontal="center" vertical="center"/>
    </xf>
    <xf numFmtId="2" fontId="14" fillId="0" borderId="7" xfId="0" applyNumberFormat="1" applyFont="1" applyBorder="1" applyAlignment="1">
      <alignment horizontal="center" vertical="center"/>
    </xf>
    <xf numFmtId="177" fontId="14" fillId="0" borderId="7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zoomScale="145" zoomScaleNormal="145" workbookViewId="0">
      <selection activeCell="A1" sqref="A1:G1"/>
    </sheetView>
  </sheetViews>
  <sheetFormatPr defaultColWidth="9" defaultRowHeight="14.25" outlineLevelCol="6"/>
  <cols>
    <col min="2" max="2" width="11.4583333333333" customWidth="1"/>
    <col min="3" max="3" width="10.5083333333333" customWidth="1"/>
    <col min="4" max="4" width="11.7166666666667" customWidth="1"/>
    <col min="5" max="5" width="9.825" customWidth="1"/>
    <col min="6" max="6" width="12.0666666666667" customWidth="1"/>
    <col min="7" max="7" width="10.25" style="57" customWidth="1"/>
  </cols>
  <sheetData>
    <row r="1" ht="34" customHeight="1" spans="1:7">
      <c r="A1" s="58" t="s">
        <v>0</v>
      </c>
      <c r="B1" s="59"/>
      <c r="C1" s="59"/>
      <c r="D1" s="59"/>
      <c r="E1" s="59"/>
      <c r="F1" s="59"/>
      <c r="G1" s="60"/>
    </row>
    <row r="2" ht="32" customHeight="1" spans="1:7">
      <c r="A2" s="61" t="str">
        <f>综合概算表!A3</f>
        <v>项目名称：平罗县宝丰镇马家桥村饲草收贮加工配送一体化应用与示范项目</v>
      </c>
      <c r="B2" s="61"/>
      <c r="C2" s="61"/>
      <c r="D2" s="61"/>
      <c r="E2" s="61"/>
      <c r="F2" s="61"/>
      <c r="G2" s="62" t="s">
        <v>1</v>
      </c>
    </row>
    <row r="3" ht="22.25" customHeight="1" spans="1:7">
      <c r="A3" s="63" t="s">
        <v>2</v>
      </c>
      <c r="B3" s="63" t="s">
        <v>3</v>
      </c>
      <c r="C3" s="64" t="s">
        <v>4</v>
      </c>
      <c r="D3" s="64"/>
      <c r="E3" s="64"/>
      <c r="F3" s="64"/>
      <c r="G3" s="65" t="s">
        <v>5</v>
      </c>
    </row>
    <row r="4" ht="22.25" customHeight="1" spans="1:7">
      <c r="A4" s="64"/>
      <c r="B4" s="64"/>
      <c r="C4" s="64" t="s">
        <v>6</v>
      </c>
      <c r="D4" s="64" t="s">
        <v>7</v>
      </c>
      <c r="E4" s="64" t="s">
        <v>8</v>
      </c>
      <c r="F4" s="64" t="s">
        <v>9</v>
      </c>
      <c r="G4" s="66"/>
    </row>
    <row r="5" ht="22.25" customHeight="1" spans="1:7">
      <c r="A5" s="64" t="s">
        <v>10</v>
      </c>
      <c r="B5" s="64" t="s">
        <v>11</v>
      </c>
      <c r="C5" s="67">
        <f>综合概算表!C6</f>
        <v>181.97</v>
      </c>
      <c r="D5" s="67">
        <f>综合概算表!D6</f>
        <v>24.66</v>
      </c>
      <c r="E5" s="67">
        <f>综合概算表!E6</f>
        <v>37</v>
      </c>
      <c r="F5" s="67">
        <f>综合概算表!F6</f>
        <v>243.63</v>
      </c>
      <c r="G5" s="68">
        <f>综合概算表!J6</f>
        <v>91.9</v>
      </c>
    </row>
    <row r="6" ht="22.25" customHeight="1" spans="1:7">
      <c r="A6" s="64"/>
      <c r="B6" s="64"/>
      <c r="C6" s="67"/>
      <c r="D6" s="67"/>
      <c r="E6" s="67"/>
      <c r="F6" s="67"/>
      <c r="G6" s="68"/>
    </row>
    <row r="7" ht="22.25" customHeight="1" spans="1:7">
      <c r="A7" s="64" t="s">
        <v>12</v>
      </c>
      <c r="B7" s="64" t="s">
        <v>8</v>
      </c>
      <c r="C7" s="67"/>
      <c r="D7" s="67"/>
      <c r="E7" s="67">
        <f>综合概算表!E22</f>
        <v>13.65</v>
      </c>
      <c r="F7" s="67">
        <f>综合概算表!F22</f>
        <v>13.65</v>
      </c>
      <c r="G7" s="68">
        <f>综合概算表!J22</f>
        <v>5.2</v>
      </c>
    </row>
    <row r="8" ht="22.25" customHeight="1" spans="1:7">
      <c r="A8" s="64"/>
      <c r="B8" s="64"/>
      <c r="C8" s="67"/>
      <c r="D8" s="67"/>
      <c r="E8" s="67"/>
      <c r="F8" s="67"/>
      <c r="G8" s="68"/>
    </row>
    <row r="9" ht="22.25" customHeight="1" spans="1:7">
      <c r="A9" s="64" t="s">
        <v>13</v>
      </c>
      <c r="B9" s="64" t="s">
        <v>14</v>
      </c>
      <c r="C9" s="67"/>
      <c r="D9" s="67"/>
      <c r="E9" s="67">
        <f>综合概算表!E31</f>
        <v>7.72</v>
      </c>
      <c r="F9" s="67">
        <f>综合概算表!F31</f>
        <v>7.72</v>
      </c>
      <c r="G9" s="68">
        <f>综合概算表!J31</f>
        <v>2.9</v>
      </c>
    </row>
    <row r="10" ht="22.25" customHeight="1" spans="1:7">
      <c r="A10" s="64"/>
      <c r="B10" s="69"/>
      <c r="C10" s="67"/>
      <c r="D10" s="67"/>
      <c r="E10" s="67"/>
      <c r="F10" s="67"/>
      <c r="G10" s="68"/>
    </row>
    <row r="11" ht="22.25" customHeight="1" spans="1:7">
      <c r="A11" s="64"/>
      <c r="B11" s="69"/>
      <c r="C11" s="67"/>
      <c r="D11" s="67"/>
      <c r="E11" s="67"/>
      <c r="F11" s="67"/>
      <c r="G11" s="68"/>
    </row>
    <row r="12" ht="22.25" customHeight="1" spans="1:7">
      <c r="A12" s="64"/>
      <c r="B12" s="69"/>
      <c r="C12" s="67"/>
      <c r="D12" s="67"/>
      <c r="E12" s="67"/>
      <c r="F12" s="67"/>
      <c r="G12" s="68"/>
    </row>
    <row r="13" ht="22.25" customHeight="1" spans="1:7">
      <c r="A13" s="64"/>
      <c r="B13" s="69"/>
      <c r="C13" s="67"/>
      <c r="D13" s="67"/>
      <c r="E13" s="67"/>
      <c r="F13" s="67"/>
      <c r="G13" s="68"/>
    </row>
    <row r="14" ht="22.25" customHeight="1" spans="1:7">
      <c r="A14" s="64"/>
      <c r="B14" s="69"/>
      <c r="C14" s="67"/>
      <c r="D14" s="67"/>
      <c r="E14" s="67"/>
      <c r="F14" s="67"/>
      <c r="G14" s="68"/>
    </row>
    <row r="15" ht="22.25" customHeight="1" spans="1:7">
      <c r="A15" s="64"/>
      <c r="B15" s="69"/>
      <c r="C15" s="67"/>
      <c r="D15" s="67"/>
      <c r="E15" s="67"/>
      <c r="F15" s="67"/>
      <c r="G15" s="68"/>
    </row>
    <row r="16" ht="22.25" customHeight="1" spans="1:7">
      <c r="A16" s="64"/>
      <c r="B16" s="69"/>
      <c r="C16" s="67"/>
      <c r="D16" s="67"/>
      <c r="E16" s="67"/>
      <c r="F16" s="67"/>
      <c r="G16" s="68"/>
    </row>
    <row r="17" ht="22.25" customHeight="1" spans="1:7">
      <c r="A17" s="64"/>
      <c r="B17" s="69"/>
      <c r="C17" s="67"/>
      <c r="D17" s="67"/>
      <c r="E17" s="67"/>
      <c r="F17" s="67"/>
      <c r="G17" s="68"/>
    </row>
    <row r="18" ht="22.25" customHeight="1" spans="1:7">
      <c r="A18" s="64"/>
      <c r="B18" s="69"/>
      <c r="C18" s="67"/>
      <c r="D18" s="67"/>
      <c r="E18" s="67"/>
      <c r="F18" s="67"/>
      <c r="G18" s="68"/>
    </row>
    <row r="19" ht="22.25" customHeight="1" spans="1:7">
      <c r="A19" s="64"/>
      <c r="B19" s="70"/>
      <c r="C19" s="67"/>
      <c r="D19" s="67"/>
      <c r="E19" s="67"/>
      <c r="F19" s="67"/>
      <c r="G19" s="68"/>
    </row>
    <row r="20" ht="22.25" customHeight="1" spans="1:7">
      <c r="A20" s="64"/>
      <c r="B20" s="64"/>
      <c r="C20" s="67"/>
      <c r="D20" s="67"/>
      <c r="E20" s="67"/>
      <c r="F20" s="67"/>
      <c r="G20" s="68"/>
    </row>
    <row r="21" ht="22.25" customHeight="1" spans="1:7">
      <c r="A21" s="64"/>
      <c r="B21" s="64" t="s">
        <v>9</v>
      </c>
      <c r="C21" s="67">
        <f>SUM(C5:C9)</f>
        <v>181.97</v>
      </c>
      <c r="D21" s="67">
        <f>SUM(D5:D9)</f>
        <v>24.66</v>
      </c>
      <c r="E21" s="67">
        <f>SUM(E5:E9)</f>
        <v>58.37</v>
      </c>
      <c r="F21" s="67">
        <f>SUM(F5:F9)</f>
        <v>265</v>
      </c>
      <c r="G21" s="68">
        <f>SUM(G5:G9)</f>
        <v>100</v>
      </c>
    </row>
  </sheetData>
  <mergeCells count="6">
    <mergeCell ref="A1:G1"/>
    <mergeCell ref="A2:F2"/>
    <mergeCell ref="C3:F3"/>
    <mergeCell ref="A3:A4"/>
    <mergeCell ref="B3:B4"/>
    <mergeCell ref="G3:G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view="pageBreakPreview" zoomScale="115" zoomScaleNormal="115" workbookViewId="0">
      <selection activeCell="B6" sqref="B6"/>
    </sheetView>
  </sheetViews>
  <sheetFormatPr defaultColWidth="9" defaultRowHeight="13.5"/>
  <cols>
    <col min="1" max="1" width="5.58333333333333" style="2" customWidth="1"/>
    <col min="2" max="2" width="16.4666666666667" style="2" customWidth="1"/>
    <col min="3" max="3" width="9.26666666666667" style="2" customWidth="1"/>
    <col min="4" max="4" width="8.675" style="2" customWidth="1"/>
    <col min="5" max="5" width="9.10833333333333" style="2" customWidth="1"/>
    <col min="6" max="6" width="9.7" style="2" customWidth="1"/>
    <col min="7" max="7" width="5.225" style="2" customWidth="1"/>
    <col min="8" max="8" width="8.81666666666667" style="2" customWidth="1"/>
    <col min="9" max="9" width="9.13333333333333" style="2" customWidth="1"/>
    <col min="10" max="10" width="7.79166666666667" style="2" customWidth="1"/>
    <col min="11" max="11" width="10.5833333333333" style="2" customWidth="1"/>
    <col min="12" max="12" width="9" style="2" customWidth="1"/>
    <col min="13" max="13" width="12.6333333333333" style="2"/>
    <col min="14" max="16384" width="9" style="2"/>
  </cols>
  <sheetData>
    <row r="1" ht="22.5" spans="1:11">
      <c r="A1" s="3" t="s">
        <v>15</v>
      </c>
      <c r="B1" s="4"/>
      <c r="C1" s="3"/>
      <c r="D1" s="3"/>
      <c r="E1" s="3"/>
      <c r="F1" s="3"/>
      <c r="G1" s="3"/>
      <c r="H1" s="3"/>
      <c r="I1" s="3"/>
      <c r="J1" s="3"/>
      <c r="K1" s="35"/>
    </row>
    <row r="2" ht="22.5" spans="1:11">
      <c r="A2" s="3"/>
      <c r="B2" s="4"/>
      <c r="C2" s="3"/>
      <c r="D2" s="3"/>
      <c r="E2" s="3"/>
      <c r="F2" s="3"/>
      <c r="G2" s="3"/>
      <c r="H2" s="3"/>
      <c r="I2" s="3"/>
      <c r="J2" s="3"/>
      <c r="K2" s="35"/>
    </row>
    <row r="3" ht="16" customHeight="1" spans="1:11">
      <c r="A3" s="5" t="s">
        <v>16</v>
      </c>
      <c r="B3" s="5"/>
      <c r="C3" s="5"/>
      <c r="D3" s="5"/>
      <c r="E3" s="5"/>
      <c r="F3" s="5"/>
      <c r="G3" s="5"/>
      <c r="H3" s="5"/>
      <c r="I3" s="5"/>
      <c r="J3" s="36" t="s">
        <v>17</v>
      </c>
      <c r="K3" s="37"/>
    </row>
    <row r="4" ht="23" customHeight="1" spans="1:11">
      <c r="A4" s="6" t="s">
        <v>18</v>
      </c>
      <c r="B4" s="7" t="s">
        <v>3</v>
      </c>
      <c r="C4" s="8" t="s">
        <v>4</v>
      </c>
      <c r="D4" s="9"/>
      <c r="E4" s="9"/>
      <c r="F4" s="10"/>
      <c r="G4" s="8" t="s">
        <v>19</v>
      </c>
      <c r="H4" s="9"/>
      <c r="I4" s="10"/>
      <c r="J4" s="6" t="s">
        <v>20</v>
      </c>
      <c r="K4" s="37"/>
    </row>
    <row r="5" ht="27" spans="1:11">
      <c r="A5" s="11"/>
      <c r="B5" s="12"/>
      <c r="C5" s="13" t="s">
        <v>6</v>
      </c>
      <c r="D5" s="13" t="s">
        <v>7</v>
      </c>
      <c r="E5" s="13" t="s">
        <v>8</v>
      </c>
      <c r="F5" s="13" t="s">
        <v>9</v>
      </c>
      <c r="G5" s="13" t="s">
        <v>21</v>
      </c>
      <c r="H5" s="13" t="s">
        <v>22</v>
      </c>
      <c r="I5" s="13" t="s">
        <v>23</v>
      </c>
      <c r="J5" s="11"/>
      <c r="K5" s="37"/>
    </row>
    <row r="6" ht="26" customHeight="1" spans="1:12">
      <c r="A6" s="13" t="s">
        <v>10</v>
      </c>
      <c r="B6" s="14" t="s">
        <v>11</v>
      </c>
      <c r="C6" s="15">
        <f>C7+C10+C17</f>
        <v>181.97</v>
      </c>
      <c r="D6" s="15">
        <f>D7+D10+D17</f>
        <v>24.66</v>
      </c>
      <c r="E6" s="15">
        <f>E7+E10+E17</f>
        <v>37</v>
      </c>
      <c r="F6" s="15">
        <f>E6+D6+C6</f>
        <v>243.63</v>
      </c>
      <c r="G6" s="15"/>
      <c r="H6" s="15"/>
      <c r="I6" s="15"/>
      <c r="J6" s="38">
        <f>F6/F33%</f>
        <v>91.9</v>
      </c>
      <c r="K6" s="39"/>
      <c r="L6" s="40"/>
    </row>
    <row r="7" s="1" customFormat="1" ht="26" customHeight="1" spans="1:12">
      <c r="A7" s="13">
        <v>1</v>
      </c>
      <c r="B7" s="14" t="s">
        <v>24</v>
      </c>
      <c r="C7" s="15">
        <f>C8+C9</f>
        <v>150.92</v>
      </c>
      <c r="D7" s="15">
        <f>D8+D9</f>
        <v>2.42</v>
      </c>
      <c r="E7" s="15">
        <f>E8+E9</f>
        <v>0</v>
      </c>
      <c r="F7" s="15">
        <f>C7+D7+E7</f>
        <v>153.34</v>
      </c>
      <c r="G7" s="16"/>
      <c r="H7" s="13"/>
      <c r="I7" s="13"/>
      <c r="J7" s="38"/>
      <c r="K7" s="41">
        <v>74.75</v>
      </c>
      <c r="L7" s="41"/>
    </row>
    <row r="8" s="1" customFormat="1" ht="26" customHeight="1" spans="1:12">
      <c r="A8" s="17">
        <v>1.1</v>
      </c>
      <c r="B8" s="18" t="s">
        <v>25</v>
      </c>
      <c r="C8" s="19">
        <f>I8*H8/10000</f>
        <v>150.92</v>
      </c>
      <c r="D8" s="19"/>
      <c r="E8" s="19"/>
      <c r="F8" s="19">
        <f>C8</f>
        <v>150.92</v>
      </c>
      <c r="G8" s="17" t="s">
        <v>26</v>
      </c>
      <c r="H8" s="17">
        <v>1200</v>
      </c>
      <c r="I8" s="17">
        <v>1257.65</v>
      </c>
      <c r="J8" s="42"/>
      <c r="K8" s="41"/>
      <c r="L8" s="41"/>
    </row>
    <row r="9" s="1" customFormat="1" ht="26" customHeight="1" spans="1:12">
      <c r="A9" s="17">
        <v>1.2</v>
      </c>
      <c r="B9" s="18" t="s">
        <v>7</v>
      </c>
      <c r="C9" s="20"/>
      <c r="D9" s="19">
        <f>I9*H9/10000</f>
        <v>2.42</v>
      </c>
      <c r="E9" s="19"/>
      <c r="F9" s="19">
        <f>D9</f>
        <v>2.42</v>
      </c>
      <c r="G9" s="17" t="s">
        <v>26</v>
      </c>
      <c r="H9" s="17">
        <v>1200</v>
      </c>
      <c r="I9" s="17">
        <v>20.16</v>
      </c>
      <c r="J9" s="42"/>
      <c r="K9" s="41"/>
      <c r="L9" s="41"/>
    </row>
    <row r="10" s="2" customFormat="1" ht="26" customHeight="1" spans="1:12">
      <c r="A10" s="13">
        <v>2</v>
      </c>
      <c r="B10" s="21" t="s">
        <v>27</v>
      </c>
      <c r="C10" s="15">
        <f>SUM(C11:C16)</f>
        <v>31.05</v>
      </c>
      <c r="D10" s="15">
        <f>SUM(D11:D16)</f>
        <v>22.24</v>
      </c>
      <c r="E10" s="15">
        <f>SUM(E11:E16)</f>
        <v>0</v>
      </c>
      <c r="F10" s="15">
        <f>C10+D10+E10</f>
        <v>53.29</v>
      </c>
      <c r="G10" s="13"/>
      <c r="H10" s="15"/>
      <c r="I10" s="15"/>
      <c r="J10" s="38"/>
      <c r="K10" s="43">
        <f>F12+F13+F14+F15+F16+F11</f>
        <v>53.29</v>
      </c>
      <c r="L10" s="44"/>
    </row>
    <row r="11" s="2" customFormat="1" ht="26" customHeight="1" spans="1:12">
      <c r="A11" s="17">
        <v>2.1</v>
      </c>
      <c r="B11" s="22" t="s">
        <v>28</v>
      </c>
      <c r="C11" s="19">
        <f>H11*I11/10000</f>
        <v>17.22</v>
      </c>
      <c r="D11" s="19"/>
      <c r="E11" s="19"/>
      <c r="F11" s="19">
        <f>C11+D11+E11</f>
        <v>17.22</v>
      </c>
      <c r="G11" s="17" t="s">
        <v>26</v>
      </c>
      <c r="H11" s="19">
        <v>1300</v>
      </c>
      <c r="I11" s="19">
        <v>132.43</v>
      </c>
      <c r="J11" s="45"/>
      <c r="K11" s="43"/>
      <c r="L11" s="44"/>
    </row>
    <row r="12" s="2" customFormat="1" ht="26" customHeight="1" spans="1:12">
      <c r="A12" s="17">
        <v>2.2</v>
      </c>
      <c r="B12" s="18" t="s">
        <v>29</v>
      </c>
      <c r="C12" s="23"/>
      <c r="D12" s="19">
        <f>H12*I12/10000</f>
        <v>9.24</v>
      </c>
      <c r="E12" s="19"/>
      <c r="F12" s="19">
        <f>D12+E12+C12</f>
        <v>9.24</v>
      </c>
      <c r="G12" s="17" t="s">
        <v>30</v>
      </c>
      <c r="H12" s="19">
        <v>1</v>
      </c>
      <c r="I12" s="46">
        <v>92400</v>
      </c>
      <c r="J12" s="42"/>
      <c r="K12" s="47"/>
      <c r="L12" s="44"/>
    </row>
    <row r="13" s="2" customFormat="1" ht="26" customHeight="1" spans="1:12">
      <c r="A13" s="17">
        <v>2.3</v>
      </c>
      <c r="B13" s="18" t="s">
        <v>31</v>
      </c>
      <c r="C13" s="23"/>
      <c r="D13" s="19">
        <f>H13*I13/10000</f>
        <v>13</v>
      </c>
      <c r="E13" s="19"/>
      <c r="F13" s="19">
        <f>D13+E13+C13</f>
        <v>13</v>
      </c>
      <c r="G13" s="17" t="s">
        <v>30</v>
      </c>
      <c r="H13" s="19">
        <v>1</v>
      </c>
      <c r="I13" s="46">
        <v>130000</v>
      </c>
      <c r="J13" s="42"/>
      <c r="K13" s="47"/>
      <c r="L13" s="44"/>
    </row>
    <row r="14" s="2" customFormat="1" ht="26" customHeight="1" spans="1:12">
      <c r="A14" s="17">
        <v>2.4</v>
      </c>
      <c r="B14" s="18" t="s">
        <v>32</v>
      </c>
      <c r="C14" s="19">
        <f>H14*I14/10000</f>
        <v>1.5</v>
      </c>
      <c r="D14" s="19"/>
      <c r="E14" s="19"/>
      <c r="F14" s="19">
        <f>C14+D14+E14</f>
        <v>1.5</v>
      </c>
      <c r="G14" s="17" t="s">
        <v>26</v>
      </c>
      <c r="H14" s="19">
        <v>3000</v>
      </c>
      <c r="I14" s="46">
        <v>5</v>
      </c>
      <c r="J14" s="42"/>
      <c r="K14" s="47"/>
      <c r="L14" s="44"/>
    </row>
    <row r="15" s="2" customFormat="1" ht="26" customHeight="1" spans="1:12">
      <c r="A15" s="17">
        <v>2.5</v>
      </c>
      <c r="B15" s="18" t="s">
        <v>33</v>
      </c>
      <c r="C15" s="19">
        <f>H15*I15/10000</f>
        <v>10.33</v>
      </c>
      <c r="D15" s="19"/>
      <c r="E15" s="19"/>
      <c r="F15" s="19">
        <f>C15+D15+E15</f>
        <v>10.33</v>
      </c>
      <c r="G15" s="17" t="s">
        <v>34</v>
      </c>
      <c r="H15" s="19">
        <v>190</v>
      </c>
      <c r="I15" s="48">
        <v>543.53</v>
      </c>
      <c r="J15" s="49"/>
      <c r="K15" s="47"/>
      <c r="L15" s="44"/>
    </row>
    <row r="16" s="2" customFormat="1" ht="26" customHeight="1" spans="1:12">
      <c r="A16" s="17">
        <v>2.6</v>
      </c>
      <c r="B16" s="18" t="s">
        <v>35</v>
      </c>
      <c r="C16" s="19">
        <f>H16*I16/10000</f>
        <v>2</v>
      </c>
      <c r="D16" s="19"/>
      <c r="E16" s="19"/>
      <c r="F16" s="19">
        <f>C16</f>
        <v>2</v>
      </c>
      <c r="G16" s="17" t="s">
        <v>36</v>
      </c>
      <c r="H16" s="19">
        <v>1</v>
      </c>
      <c r="I16" s="46">
        <v>20000</v>
      </c>
      <c r="J16" s="49"/>
      <c r="K16" s="47"/>
      <c r="L16" s="44"/>
    </row>
    <row r="17" s="2" customFormat="1" ht="26" customHeight="1" spans="1:12">
      <c r="A17" s="13">
        <v>3</v>
      </c>
      <c r="B17" s="14" t="s">
        <v>37</v>
      </c>
      <c r="C17" s="15">
        <f>SUM(C18:C20)</f>
        <v>0</v>
      </c>
      <c r="D17" s="15">
        <f>SUM(D18:D20)</f>
        <v>0</v>
      </c>
      <c r="E17" s="15">
        <f>SUM(E18:E20)</f>
        <v>37</v>
      </c>
      <c r="F17" s="15">
        <f>F18+F19+F20</f>
        <v>37</v>
      </c>
      <c r="G17" s="16"/>
      <c r="H17" s="24"/>
      <c r="I17" s="50"/>
      <c r="J17" s="51"/>
      <c r="K17" s="47">
        <f>E17</f>
        <v>37</v>
      </c>
      <c r="L17" s="44"/>
    </row>
    <row r="18" s="2" customFormat="1" ht="26" customHeight="1" spans="1:12">
      <c r="A18" s="17">
        <v>3.1</v>
      </c>
      <c r="B18" s="18" t="s">
        <v>38</v>
      </c>
      <c r="C18" s="19"/>
      <c r="D18" s="19"/>
      <c r="E18" s="19">
        <f>H18*I18/10000</f>
        <v>18</v>
      </c>
      <c r="F18" s="19">
        <f>C18+D18+E18</f>
        <v>18</v>
      </c>
      <c r="G18" s="17" t="s">
        <v>39</v>
      </c>
      <c r="H18" s="19">
        <v>3</v>
      </c>
      <c r="I18" s="46">
        <v>60000</v>
      </c>
      <c r="J18" s="49"/>
      <c r="K18" s="47"/>
      <c r="L18" s="44"/>
    </row>
    <row r="19" s="2" customFormat="1" ht="26" customHeight="1" spans="1:12">
      <c r="A19" s="17">
        <v>3.2</v>
      </c>
      <c r="B19" s="18" t="s">
        <v>40</v>
      </c>
      <c r="C19" s="19"/>
      <c r="D19" s="19"/>
      <c r="E19" s="19">
        <f>H19*I19/10000</f>
        <v>10</v>
      </c>
      <c r="F19" s="19">
        <f>C19+D19+E19</f>
        <v>10</v>
      </c>
      <c r="G19" s="17" t="s">
        <v>39</v>
      </c>
      <c r="H19" s="19">
        <v>2</v>
      </c>
      <c r="I19" s="46">
        <v>50000</v>
      </c>
      <c r="J19" s="49"/>
      <c r="K19" s="47"/>
      <c r="L19" s="44"/>
    </row>
    <row r="20" s="2" customFormat="1" ht="26" customHeight="1" spans="1:12">
      <c r="A20" s="17">
        <v>3.3</v>
      </c>
      <c r="B20" s="18" t="s">
        <v>41</v>
      </c>
      <c r="C20" s="19"/>
      <c r="D20" s="19"/>
      <c r="E20" s="19">
        <f>H20*I20/10000</f>
        <v>9</v>
      </c>
      <c r="F20" s="19">
        <f>C20+D20+E20</f>
        <v>9</v>
      </c>
      <c r="G20" s="17" t="s">
        <v>39</v>
      </c>
      <c r="H20" s="19">
        <v>1</v>
      </c>
      <c r="I20" s="46">
        <v>90000</v>
      </c>
      <c r="J20" s="49"/>
      <c r="K20" s="47"/>
      <c r="L20" s="44"/>
    </row>
    <row r="21" s="2" customFormat="1" ht="26" customHeight="1" spans="1:12">
      <c r="A21" s="16"/>
      <c r="B21" s="25"/>
      <c r="C21" s="24"/>
      <c r="D21" s="24"/>
      <c r="E21" s="24"/>
      <c r="F21" s="24"/>
      <c r="G21" s="16"/>
      <c r="H21" s="24"/>
      <c r="I21" s="50"/>
      <c r="J21" s="51"/>
      <c r="K21" s="47"/>
      <c r="L21" s="44"/>
    </row>
    <row r="22" ht="26" customHeight="1" spans="1:11">
      <c r="A22" s="13" t="s">
        <v>12</v>
      </c>
      <c r="B22" s="14" t="s">
        <v>8</v>
      </c>
      <c r="C22" s="13"/>
      <c r="D22" s="13"/>
      <c r="E22" s="26">
        <f>SUM(E23:E29)</f>
        <v>13.65</v>
      </c>
      <c r="F22" s="26">
        <f>SUM(F23:F29)</f>
        <v>13.65</v>
      </c>
      <c r="G22" s="13"/>
      <c r="H22" s="13"/>
      <c r="I22" s="13"/>
      <c r="J22" s="38">
        <f>F22/F33%</f>
        <v>5.2</v>
      </c>
      <c r="K22" s="52"/>
    </row>
    <row r="23" ht="26" customHeight="1" spans="1:11">
      <c r="A23" s="17">
        <v>1</v>
      </c>
      <c r="B23" s="27" t="s">
        <v>42</v>
      </c>
      <c r="C23" s="28"/>
      <c r="D23" s="28"/>
      <c r="E23" s="29">
        <f>F6*0.3%</f>
        <v>0.73</v>
      </c>
      <c r="F23" s="29">
        <f t="shared" ref="F23:F30" si="0">C23+D23+E23</f>
        <v>0.73</v>
      </c>
      <c r="G23" s="30" t="s">
        <v>43</v>
      </c>
      <c r="H23" s="31"/>
      <c r="I23" s="53"/>
      <c r="J23" s="45"/>
      <c r="K23" s="52"/>
    </row>
    <row r="24" ht="26" customHeight="1" spans="1:11">
      <c r="A24" s="17">
        <v>2</v>
      </c>
      <c r="B24" s="18" t="s">
        <v>44</v>
      </c>
      <c r="C24" s="17"/>
      <c r="D24" s="17"/>
      <c r="E24" s="29">
        <f>F6*1.8%</f>
        <v>4.39</v>
      </c>
      <c r="F24" s="29">
        <f t="shared" si="0"/>
        <v>4.39</v>
      </c>
      <c r="G24" s="30" t="s">
        <v>45</v>
      </c>
      <c r="H24" s="31"/>
      <c r="I24" s="53"/>
      <c r="J24" s="42"/>
      <c r="K24" s="47"/>
    </row>
    <row r="25" ht="26" customHeight="1" spans="1:11">
      <c r="A25" s="17">
        <v>3</v>
      </c>
      <c r="B25" s="18" t="s">
        <v>46</v>
      </c>
      <c r="C25" s="17"/>
      <c r="D25" s="17"/>
      <c r="E25" s="29">
        <f>F6*0.5%</f>
        <v>1.22</v>
      </c>
      <c r="F25" s="29">
        <f t="shared" si="0"/>
        <v>1.22</v>
      </c>
      <c r="G25" s="30" t="s">
        <v>47</v>
      </c>
      <c r="H25" s="31"/>
      <c r="I25" s="53"/>
      <c r="J25" s="42"/>
      <c r="K25" s="47"/>
    </row>
    <row r="26" ht="26" customHeight="1" spans="1:11">
      <c r="A26" s="17">
        <v>4</v>
      </c>
      <c r="B26" s="18" t="s">
        <v>48</v>
      </c>
      <c r="C26" s="17"/>
      <c r="D26" s="17"/>
      <c r="E26" s="29">
        <f>F6*0.7%</f>
        <v>1.71</v>
      </c>
      <c r="F26" s="29">
        <f t="shared" si="0"/>
        <v>1.71</v>
      </c>
      <c r="G26" s="30" t="s">
        <v>49</v>
      </c>
      <c r="H26" s="31"/>
      <c r="I26" s="53"/>
      <c r="J26" s="42"/>
      <c r="K26" s="47"/>
    </row>
    <row r="27" ht="26" customHeight="1" spans="1:11">
      <c r="A27" s="17">
        <v>5</v>
      </c>
      <c r="B27" s="18" t="s">
        <v>50</v>
      </c>
      <c r="C27" s="17"/>
      <c r="D27" s="17"/>
      <c r="E27" s="29">
        <f>F6*0.3%</f>
        <v>0.73</v>
      </c>
      <c r="F27" s="29">
        <f t="shared" si="0"/>
        <v>0.73</v>
      </c>
      <c r="G27" s="30" t="s">
        <v>43</v>
      </c>
      <c r="H27" s="31"/>
      <c r="I27" s="53"/>
      <c r="J27" s="42"/>
      <c r="K27" s="47"/>
    </row>
    <row r="28" ht="26" customHeight="1" spans="1:11">
      <c r="A28" s="17">
        <v>6</v>
      </c>
      <c r="B28" s="18" t="s">
        <v>51</v>
      </c>
      <c r="C28" s="17"/>
      <c r="D28" s="17"/>
      <c r="E28" s="29">
        <f>F6*0.5%</f>
        <v>1.22</v>
      </c>
      <c r="F28" s="29">
        <f t="shared" si="0"/>
        <v>1.22</v>
      </c>
      <c r="G28" s="30" t="s">
        <v>47</v>
      </c>
      <c r="H28" s="31"/>
      <c r="I28" s="53"/>
      <c r="J28" s="42"/>
      <c r="K28" s="47"/>
    </row>
    <row r="29" ht="26" customHeight="1" spans="1:11">
      <c r="A29" s="17">
        <v>7</v>
      </c>
      <c r="B29" s="18" t="s">
        <v>52</v>
      </c>
      <c r="C29" s="17"/>
      <c r="D29" s="17"/>
      <c r="E29" s="29">
        <f>F6*1.5%</f>
        <v>3.65</v>
      </c>
      <c r="F29" s="29">
        <f t="shared" si="0"/>
        <v>3.65</v>
      </c>
      <c r="G29" s="30" t="s">
        <v>53</v>
      </c>
      <c r="H29" s="31"/>
      <c r="I29" s="53"/>
      <c r="J29" s="42"/>
      <c r="K29" s="47"/>
    </row>
    <row r="30" ht="26" customHeight="1" spans="1:11">
      <c r="A30" s="16"/>
      <c r="B30" s="25"/>
      <c r="C30" s="16"/>
      <c r="D30" s="16"/>
      <c r="E30" s="32"/>
      <c r="F30" s="32"/>
      <c r="G30" s="33"/>
      <c r="H30" s="34"/>
      <c r="I30" s="54"/>
      <c r="J30" s="55"/>
      <c r="K30" s="47"/>
    </row>
    <row r="31" ht="26" customHeight="1" spans="1:11">
      <c r="A31" s="13" t="s">
        <v>13</v>
      </c>
      <c r="B31" s="14" t="s">
        <v>14</v>
      </c>
      <c r="C31" s="13"/>
      <c r="D31" s="13"/>
      <c r="E31" s="26">
        <f>(F6+F22)*3%</f>
        <v>7.72</v>
      </c>
      <c r="F31" s="26">
        <f>C31+D31+E31</f>
        <v>7.72</v>
      </c>
      <c r="G31" s="13"/>
      <c r="H31" s="13"/>
      <c r="I31" s="13"/>
      <c r="J31" s="38">
        <f>F31/F33*100</f>
        <v>2.9</v>
      </c>
      <c r="K31" s="52"/>
    </row>
    <row r="32" ht="26" customHeight="1" spans="1:11">
      <c r="A32" s="13"/>
      <c r="B32" s="14"/>
      <c r="C32" s="13"/>
      <c r="D32" s="13"/>
      <c r="E32" s="26"/>
      <c r="F32" s="26"/>
      <c r="G32" s="13"/>
      <c r="H32" s="13"/>
      <c r="I32" s="13"/>
      <c r="J32" s="38"/>
      <c r="K32" s="52"/>
    </row>
    <row r="33" ht="26" customHeight="1" spans="1:11">
      <c r="A33" s="13"/>
      <c r="B33" s="14" t="s">
        <v>54</v>
      </c>
      <c r="C33" s="26">
        <f>C6+C22+C31</f>
        <v>181.97</v>
      </c>
      <c r="D33" s="26">
        <f>D6+D22+D31</f>
        <v>24.66</v>
      </c>
      <c r="E33" s="26">
        <f>E6+E22+E31</f>
        <v>58.37</v>
      </c>
      <c r="F33" s="26">
        <f>F31+F22+F6</f>
        <v>265</v>
      </c>
      <c r="G33" s="13"/>
      <c r="H33" s="13"/>
      <c r="I33" s="13"/>
      <c r="J33" s="38">
        <f>J31+J22+J6</f>
        <v>100</v>
      </c>
      <c r="K33" s="56">
        <f>F31+F22+F6</f>
        <v>265</v>
      </c>
    </row>
  </sheetData>
  <mergeCells count="14">
    <mergeCell ref="A3:I3"/>
    <mergeCell ref="C4:F4"/>
    <mergeCell ref="G4:I4"/>
    <mergeCell ref="G23:I23"/>
    <mergeCell ref="G24:I24"/>
    <mergeCell ref="G25:I25"/>
    <mergeCell ref="G26:I26"/>
    <mergeCell ref="G27:I27"/>
    <mergeCell ref="G28:I28"/>
    <mergeCell ref="G29:I29"/>
    <mergeCell ref="A4:A5"/>
    <mergeCell ref="B4:B5"/>
    <mergeCell ref="J4:J5"/>
    <mergeCell ref="A1:J2"/>
  </mergeCells>
  <pageMargins left="0.7" right="0.7" top="0.75" bottom="0.75" header="0.3" footer="0.3"/>
  <pageSetup paperSize="9" scale="95" orientation="portrait"/>
  <headerFooter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总概算表</vt:lpstr>
      <vt:lpstr>综合概算表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2015-06-05T18:17:00Z</dcterms:created>
  <dcterms:modified xsi:type="dcterms:W3CDTF">2024-03-05T07:43:38Z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31F2C69A5D25427A87D299DABB8B44D9_13</vt:lpwstr>
  </property>
  <property fmtid="{D5CDD505-2E9C-101B-9397-08002B2CF9AE}" pid="3" name="KSOProductBuildVer">
    <vt:lpwstr>2052-12.1.0.16388</vt:lpwstr>
  </property>
  <property fmtid="{D5CDD505-2E9C-101B-9397-08002B2CF9AE}" pid="4" name="KSOReadingLayout">
    <vt:bool>true</vt:bool>
  </property>
</Properties>
</file>