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 tabRatio="505" activeTab="1"/>
  </bookViews>
  <sheets>
    <sheet name="小表 " sheetId="2" r:id="rId1"/>
    <sheet name="大表" sheetId="1" r:id="rId2"/>
  </sheets>
  <calcPr calcId="144525"/>
</workbook>
</file>

<file path=xl/sharedStrings.xml><?xml version="1.0" encoding="utf-8"?>
<sst xmlns="http://schemas.openxmlformats.org/spreadsheetml/2006/main" count="112" uniqueCount="60">
  <si>
    <t xml:space="preserve"> 投 资 估 算 表</t>
  </si>
  <si>
    <t>工程名称：宁夏平罗工业园区医药产业园事故应急水池项目</t>
  </si>
  <si>
    <t>序号</t>
  </si>
  <si>
    <t>项目名称</t>
  </si>
  <si>
    <t>总估算</t>
  </si>
  <si>
    <t>占投
资额（%）</t>
  </si>
  <si>
    <t>概算价值（万元）</t>
  </si>
  <si>
    <t>技术经济指标（元）</t>
  </si>
  <si>
    <t>建筑工程</t>
  </si>
  <si>
    <t>安装工程</t>
  </si>
  <si>
    <t>设备购置</t>
  </si>
  <si>
    <t>其他费用</t>
  </si>
  <si>
    <t>合计</t>
  </si>
  <si>
    <t>单位</t>
  </si>
  <si>
    <t>数量</t>
  </si>
  <si>
    <t>单位价值</t>
  </si>
  <si>
    <t>一</t>
  </si>
  <si>
    <t>工程费用</t>
  </si>
  <si>
    <t>万元</t>
  </si>
  <si>
    <t>二</t>
  </si>
  <si>
    <t>三</t>
  </si>
  <si>
    <t>预备费</t>
  </si>
  <si>
    <t>四</t>
  </si>
  <si>
    <t>征地费</t>
  </si>
  <si>
    <t>五</t>
  </si>
  <si>
    <t>总投资</t>
  </si>
  <si>
    <t>投资估算审定表</t>
  </si>
  <si>
    <t>建筑工程费用</t>
  </si>
  <si>
    <t>m2</t>
  </si>
  <si>
    <t>9000m3水罐基础-2座</t>
  </si>
  <si>
    <t>座</t>
  </si>
  <si>
    <t>9000m3水罐</t>
  </si>
  <si>
    <t>围堰工程</t>
  </si>
  <si>
    <t>水罐保温</t>
  </si>
  <si>
    <t>基坑降水</t>
  </si>
  <si>
    <t>项</t>
  </si>
  <si>
    <t>事故输水管工程</t>
  </si>
  <si>
    <t>m</t>
  </si>
  <si>
    <t>电气工程</t>
  </si>
  <si>
    <t>有毒可燃探测系统</t>
  </si>
  <si>
    <t>绿化恢复</t>
  </si>
  <si>
    <t>道路恢复</t>
  </si>
  <si>
    <t>道路</t>
  </si>
  <si>
    <t>其它费用</t>
  </si>
  <si>
    <t>建设项目管理费</t>
  </si>
  <si>
    <t>地质勘察、测量费</t>
  </si>
  <si>
    <t>可研编制费及评审费</t>
  </si>
  <si>
    <t>工程监理费</t>
  </si>
  <si>
    <t>设计费</t>
  </si>
  <si>
    <t>施工图审查费</t>
  </si>
  <si>
    <t>编制清单及招标控制价</t>
  </si>
  <si>
    <t>控制价审核费</t>
  </si>
  <si>
    <t>招投标代理服务费</t>
  </si>
  <si>
    <t>结算审核费</t>
  </si>
  <si>
    <t>竣工决算审核费</t>
  </si>
  <si>
    <t>环评费</t>
  </si>
  <si>
    <t>安全技术评价费</t>
  </si>
  <si>
    <t>水土保持方案及验收</t>
  </si>
  <si>
    <t>检测实验费</t>
  </si>
  <si>
    <t>土地使用费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</si>
</sst>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4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2" borderId="1" xfId="49" applyNumberFormat="1" applyFont="1" applyFill="1" applyBorder="1" applyAlignment="1">
      <alignment horizontal="left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>
      <alignment horizontal="left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76" fontId="11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right" vertical="center" wrapText="1"/>
    </xf>
    <xf numFmtId="10" fontId="6" fillId="0" borderId="1" xfId="0" applyNumberFormat="1" applyFont="1" applyBorder="1" applyAlignment="1">
      <alignment horizontal="center" vertical="center"/>
    </xf>
    <xf numFmtId="176" fontId="7" fillId="2" borderId="1" xfId="49" applyNumberFormat="1" applyFont="1" applyFill="1" applyBorder="1" applyAlignment="1">
      <alignment horizontal="right" vertical="center" wrapText="1"/>
    </xf>
    <xf numFmtId="10" fontId="12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9" defaultRowHeight="14.4"/>
  <cols>
    <col min="1" max="1" width="3.87962962962963" style="5" customWidth="1"/>
    <col min="2" max="2" width="12.3796296296296" style="5" customWidth="1"/>
    <col min="3" max="3" width="7.87962962962963" style="7" customWidth="1"/>
    <col min="4" max="4" width="11" style="7" customWidth="1"/>
    <col min="5" max="5" width="7.75925925925926" style="7" customWidth="1"/>
    <col min="6" max="6" width="6.75925925925926" style="7" customWidth="1"/>
    <col min="7" max="7" width="8.12962962962963" style="7" customWidth="1"/>
    <col min="8" max="8" width="4.75925925925926" style="7" customWidth="1"/>
    <col min="9" max="9" width="8.25925925925926" style="7" customWidth="1"/>
    <col min="10" max="10" width="9" style="8" customWidth="1"/>
    <col min="11" max="11" width="5.75925925925926" style="8" customWidth="1"/>
    <col min="13" max="13" width="14.1296296296296"/>
  </cols>
  <sheetData>
    <row r="1" ht="33" customHeight="1"/>
    <row r="2" ht="39.6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0.1" customHeight="1" spans="1:1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ht="20.1" customHeight="1" spans="1:11">
      <c r="A4" s="12" t="s">
        <v>2</v>
      </c>
      <c r="B4" s="12" t="s">
        <v>3</v>
      </c>
      <c r="C4" s="12" t="s">
        <v>4</v>
      </c>
      <c r="D4" s="12"/>
      <c r="E4" s="12"/>
      <c r="F4" s="12"/>
      <c r="G4" s="12"/>
      <c r="H4" s="12"/>
      <c r="I4" s="12"/>
      <c r="J4" s="12"/>
      <c r="K4" s="47" t="s">
        <v>5</v>
      </c>
    </row>
    <row r="5" ht="27" customHeight="1" spans="1:11">
      <c r="A5" s="12"/>
      <c r="B5" s="12"/>
      <c r="C5" s="14" t="s">
        <v>6</v>
      </c>
      <c r="D5" s="14"/>
      <c r="E5" s="14"/>
      <c r="F5" s="14"/>
      <c r="G5" s="14"/>
      <c r="H5" s="12" t="s">
        <v>7</v>
      </c>
      <c r="I5" s="12"/>
      <c r="J5" s="12"/>
      <c r="K5" s="12"/>
    </row>
    <row r="6" ht="27" customHeight="1" spans="1:11">
      <c r="A6" s="12"/>
      <c r="B6" s="12"/>
      <c r="C6" s="14" t="s">
        <v>8</v>
      </c>
      <c r="D6" s="14" t="s">
        <v>9</v>
      </c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2" t="s">
        <v>15</v>
      </c>
      <c r="K6" s="12"/>
    </row>
    <row r="7" s="1" customFormat="1" ht="27" customHeight="1" spans="1:11">
      <c r="A7" s="58" t="s">
        <v>16</v>
      </c>
      <c r="B7" s="58" t="s">
        <v>17</v>
      </c>
      <c r="C7" s="14">
        <f>大表!C5</f>
        <v>489.149</v>
      </c>
      <c r="D7" s="14">
        <f>大表!E5</f>
        <v>429.8</v>
      </c>
      <c r="E7" s="14">
        <f>大表!D5</f>
        <v>780</v>
      </c>
      <c r="F7" s="14"/>
      <c r="G7" s="14">
        <f>SUM(C7:F7)</f>
        <v>1698.949</v>
      </c>
      <c r="H7" s="14" t="s">
        <v>18</v>
      </c>
      <c r="I7" s="14"/>
      <c r="J7" s="12"/>
      <c r="K7" s="14">
        <f>ROUND(G7/G11*100,2)</f>
        <v>83.54</v>
      </c>
    </row>
    <row r="8" s="1" customFormat="1" ht="27" customHeight="1" spans="1:11">
      <c r="A8" s="34" t="s">
        <v>19</v>
      </c>
      <c r="B8" s="34" t="s">
        <v>11</v>
      </c>
      <c r="C8" s="40"/>
      <c r="D8" s="40"/>
      <c r="E8" s="40"/>
      <c r="F8" s="40">
        <f>大表!G17</f>
        <v>195.088650425</v>
      </c>
      <c r="G8" s="40">
        <f>大表!G17</f>
        <v>195.088650425</v>
      </c>
      <c r="H8" s="14" t="s">
        <v>18</v>
      </c>
      <c r="I8" s="40"/>
      <c r="J8" s="55"/>
      <c r="K8" s="14">
        <f>ROUND(G8/G11*100,2)</f>
        <v>9.59</v>
      </c>
    </row>
    <row r="9" s="2" customFormat="1" ht="27" customHeight="1" outlineLevel="1" spans="1:13">
      <c r="A9" s="38" t="s">
        <v>20</v>
      </c>
      <c r="B9" s="34" t="s">
        <v>21</v>
      </c>
      <c r="C9" s="40"/>
      <c r="D9" s="40"/>
      <c r="E9" s="40"/>
      <c r="F9" s="40">
        <f>大表!G33</f>
        <v>94.70188252125</v>
      </c>
      <c r="G9" s="40">
        <f>大表!G33</f>
        <v>94.70188252125</v>
      </c>
      <c r="H9" s="14" t="s">
        <v>18</v>
      </c>
      <c r="I9" s="40"/>
      <c r="J9" s="55"/>
      <c r="K9" s="14">
        <f>ROUND(G9/G11*100,2)</f>
        <v>4.66</v>
      </c>
      <c r="M9" s="1"/>
    </row>
    <row r="10" s="2" customFormat="1" ht="27" customHeight="1" outlineLevel="1" spans="1:13">
      <c r="A10" s="38" t="s">
        <v>22</v>
      </c>
      <c r="B10" s="34" t="s">
        <v>23</v>
      </c>
      <c r="C10" s="40"/>
      <c r="D10" s="40"/>
      <c r="E10" s="40"/>
      <c r="F10" s="40">
        <f>大表!G35</f>
        <v>45</v>
      </c>
      <c r="G10" s="40">
        <f>F10</f>
        <v>45</v>
      </c>
      <c r="H10" s="14" t="s">
        <v>18</v>
      </c>
      <c r="I10" s="40"/>
      <c r="J10" s="55"/>
      <c r="K10" s="14">
        <f>ROUND(G10/G11*100,2)</f>
        <v>2.21</v>
      </c>
      <c r="M10" s="1"/>
    </row>
    <row r="11" s="1" customFormat="1" ht="27" customHeight="1" spans="1:11">
      <c r="A11" s="34" t="s">
        <v>24</v>
      </c>
      <c r="B11" s="34" t="s">
        <v>25</v>
      </c>
      <c r="C11" s="40">
        <f>C8+C7</f>
        <v>489.149</v>
      </c>
      <c r="D11" s="40">
        <f>D8+D7</f>
        <v>429.8</v>
      </c>
      <c r="E11" s="40">
        <f>E8+E7</f>
        <v>780</v>
      </c>
      <c r="F11" s="40">
        <f>SUM(F8:F10)</f>
        <v>334.79053294625</v>
      </c>
      <c r="G11" s="40">
        <f>G7+G8+G9+G10</f>
        <v>2033.73953294625</v>
      </c>
      <c r="H11" s="14" t="s">
        <v>18</v>
      </c>
      <c r="I11" s="40"/>
      <c r="J11" s="59"/>
      <c r="K11" s="60">
        <v>100</v>
      </c>
    </row>
    <row r="12" ht="19.5" customHeight="1" spans="1:11">
      <c r="A12" s="44"/>
      <c r="B12" s="44"/>
      <c r="C12" s="44"/>
      <c r="D12" s="44"/>
      <c r="E12" s="44"/>
      <c r="F12" s="44"/>
      <c r="G12" s="45"/>
      <c r="H12" s="44"/>
      <c r="I12" s="44"/>
      <c r="J12" s="44"/>
      <c r="K12" s="57"/>
    </row>
  </sheetData>
  <mergeCells count="9">
    <mergeCell ref="A2:K2"/>
    <mergeCell ref="A3:K3"/>
    <mergeCell ref="C4:J4"/>
    <mergeCell ref="C5:G5"/>
    <mergeCell ref="H5:J5"/>
    <mergeCell ref="A12:B12"/>
    <mergeCell ref="A4:A6"/>
    <mergeCell ref="B4:B6"/>
    <mergeCell ref="K4:K6"/>
  </mergeCells>
  <pageMargins left="0.905511811023622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pane ySplit="4" topLeftCell="A18" activePane="bottomLeft" state="frozen"/>
      <selection/>
      <selection pane="bottomLeft" activeCell="O25" sqref="O25"/>
    </sheetView>
  </sheetViews>
  <sheetFormatPr defaultColWidth="9" defaultRowHeight="14.4"/>
  <cols>
    <col min="1" max="1" width="2.7962962962963" style="5" customWidth="1"/>
    <col min="2" max="2" width="13.4259259259259" style="5" customWidth="1"/>
    <col min="3" max="3" width="9.08333333333333" style="6" customWidth="1"/>
    <col min="4" max="4" width="7.55555555555556" style="7" customWidth="1"/>
    <col min="5" max="5" width="7.75925925925926" style="7" customWidth="1"/>
    <col min="6" max="6" width="6.75925925925926" style="7" customWidth="1"/>
    <col min="7" max="7" width="9.11111111111111" style="7" customWidth="1"/>
    <col min="8" max="8" width="4.75925925925926" style="7" customWidth="1"/>
    <col min="9" max="9" width="7.58333333333333" style="7" customWidth="1"/>
    <col min="10" max="10" width="11.7777777777778" style="8" customWidth="1"/>
    <col min="11" max="11" width="7.66666666666667" style="8" customWidth="1"/>
    <col min="13" max="14" width="9.25925925925926"/>
  </cols>
  <sheetData>
    <row r="1" ht="39.6" customHeight="1" spans="1:11">
      <c r="A1" s="9" t="s">
        <v>26</v>
      </c>
      <c r="B1" s="9"/>
      <c r="C1" s="10"/>
      <c r="D1" s="9"/>
      <c r="E1" s="9"/>
      <c r="F1" s="9"/>
      <c r="G1" s="9"/>
      <c r="H1" s="9"/>
      <c r="I1" s="9"/>
      <c r="J1" s="9"/>
      <c r="K1" s="9"/>
    </row>
    <row r="2" ht="20.1" customHeight="1" spans="1:11">
      <c r="A2" s="11" t="str">
        <f>'小表 '!A3</f>
        <v>工程名称：宁夏平罗工业园区医药产业园事故应急水池项目</v>
      </c>
      <c r="B2" s="11"/>
      <c r="C2" s="11"/>
      <c r="D2" s="11"/>
      <c r="E2" s="11"/>
      <c r="F2" s="11"/>
      <c r="G2" s="11"/>
      <c r="H2" s="11"/>
      <c r="I2" s="46"/>
      <c r="J2" s="11"/>
      <c r="K2" s="11"/>
    </row>
    <row r="3" ht="27" customHeight="1" spans="1:11">
      <c r="A3" s="12" t="s">
        <v>2</v>
      </c>
      <c r="B3" s="12" t="s">
        <v>3</v>
      </c>
      <c r="C3" s="13" t="s">
        <v>6</v>
      </c>
      <c r="D3" s="14"/>
      <c r="E3" s="14"/>
      <c r="F3" s="14"/>
      <c r="G3" s="14"/>
      <c r="H3" s="12" t="s">
        <v>7</v>
      </c>
      <c r="I3" s="12"/>
      <c r="J3" s="12"/>
      <c r="K3" s="47" t="s">
        <v>5</v>
      </c>
    </row>
    <row r="4" ht="27" customHeight="1" spans="1:11">
      <c r="A4" s="12"/>
      <c r="B4" s="12"/>
      <c r="C4" s="13" t="s">
        <v>8</v>
      </c>
      <c r="D4" s="14" t="s">
        <v>10</v>
      </c>
      <c r="E4" s="14" t="s">
        <v>9</v>
      </c>
      <c r="F4" s="14" t="s">
        <v>11</v>
      </c>
      <c r="G4" s="14" t="s">
        <v>12</v>
      </c>
      <c r="H4" s="14" t="s">
        <v>13</v>
      </c>
      <c r="I4" s="14" t="s">
        <v>14</v>
      </c>
      <c r="J4" s="12" t="s">
        <v>15</v>
      </c>
      <c r="K4" s="47"/>
    </row>
    <row r="5" s="1" customFormat="1" ht="27" customHeight="1" spans="1:11">
      <c r="A5" s="15" t="s">
        <v>16</v>
      </c>
      <c r="B5" s="16" t="s">
        <v>27</v>
      </c>
      <c r="C5" s="17">
        <f>SUM(C6:C16)</f>
        <v>489.149</v>
      </c>
      <c r="D5" s="18">
        <f>SUM(D6:D16)</f>
        <v>780</v>
      </c>
      <c r="E5" s="18">
        <f>SUM(E6:E16)</f>
        <v>429.8</v>
      </c>
      <c r="F5" s="18">
        <f>SUM(F6:F16)</f>
        <v>0</v>
      </c>
      <c r="G5" s="18">
        <f>SUM(G6:G16)</f>
        <v>1698.949</v>
      </c>
      <c r="H5" s="19" t="s">
        <v>28</v>
      </c>
      <c r="I5" s="19"/>
      <c r="J5" s="48"/>
      <c r="K5" s="49">
        <f>G5/G36</f>
        <v>0.835381804049782</v>
      </c>
    </row>
    <row r="6" s="1" customFormat="1" ht="27" customHeight="1" spans="1:11">
      <c r="A6" s="20">
        <v>1</v>
      </c>
      <c r="B6" s="21" t="s">
        <v>29</v>
      </c>
      <c r="C6" s="22">
        <f>1.05*153.18</f>
        <v>160.839</v>
      </c>
      <c r="D6" s="23"/>
      <c r="E6" s="23"/>
      <c r="F6" s="23"/>
      <c r="G6" s="23">
        <f>C6+D6+E6+F6</f>
        <v>160.839</v>
      </c>
      <c r="H6" s="19" t="s">
        <v>30</v>
      </c>
      <c r="I6" s="19">
        <v>2</v>
      </c>
      <c r="J6" s="50">
        <f>G6/I6*10000</f>
        <v>804195</v>
      </c>
      <c r="K6" s="49"/>
    </row>
    <row r="7" s="1" customFormat="1" ht="23" customHeight="1" spans="1:11">
      <c r="A7" s="20">
        <v>2</v>
      </c>
      <c r="B7" s="21" t="s">
        <v>31</v>
      </c>
      <c r="C7" s="22"/>
      <c r="D7" s="23">
        <v>780</v>
      </c>
      <c r="E7" s="23">
        <f>1</f>
        <v>1</v>
      </c>
      <c r="F7" s="23"/>
      <c r="G7" s="23">
        <f>C7+D7+E7+F7</f>
        <v>781</v>
      </c>
      <c r="H7" s="19" t="s">
        <v>30</v>
      </c>
      <c r="I7" s="19">
        <v>2</v>
      </c>
      <c r="J7" s="50">
        <f>G7/I7*10000</f>
        <v>3905000</v>
      </c>
      <c r="K7" s="49"/>
    </row>
    <row r="8" s="1" customFormat="1" ht="23" customHeight="1" spans="1:11">
      <c r="A8" s="20">
        <v>3</v>
      </c>
      <c r="B8" s="21" t="s">
        <v>32</v>
      </c>
      <c r="C8" s="22">
        <v>96.75</v>
      </c>
      <c r="D8" s="23"/>
      <c r="E8" s="23"/>
      <c r="F8" s="23"/>
      <c r="G8" s="23">
        <v>96.75</v>
      </c>
      <c r="H8" s="19" t="s">
        <v>30</v>
      </c>
      <c r="I8" s="19">
        <v>1</v>
      </c>
      <c r="J8" s="50">
        <v>967500</v>
      </c>
      <c r="K8" s="49"/>
    </row>
    <row r="9" s="1" customFormat="1" ht="23" customHeight="1" spans="1:11">
      <c r="A9" s="20">
        <v>4</v>
      </c>
      <c r="B9" s="21" t="s">
        <v>33</v>
      </c>
      <c r="C9" s="22"/>
      <c r="D9" s="23"/>
      <c r="E9" s="23">
        <v>43.68</v>
      </c>
      <c r="F9" s="23"/>
      <c r="G9" s="23">
        <f>C9+D9+E9+F9</f>
        <v>43.68</v>
      </c>
      <c r="H9" s="19"/>
      <c r="I9" s="19"/>
      <c r="J9" s="50"/>
      <c r="K9" s="49"/>
    </row>
    <row r="10" s="1" customFormat="1" ht="23" customHeight="1" spans="1:11">
      <c r="A10" s="20">
        <v>5</v>
      </c>
      <c r="B10" s="21" t="s">
        <v>34</v>
      </c>
      <c r="C10" s="22">
        <v>8.89</v>
      </c>
      <c r="D10" s="23"/>
      <c r="E10" s="23"/>
      <c r="F10" s="23"/>
      <c r="G10" s="23">
        <f t="shared" ref="G10:G16" si="0">C10+D10+E10+F10</f>
        <v>8.89</v>
      </c>
      <c r="H10" s="19" t="s">
        <v>35</v>
      </c>
      <c r="I10" s="19">
        <v>1</v>
      </c>
      <c r="J10" s="50"/>
      <c r="K10" s="49"/>
    </row>
    <row r="11" s="1" customFormat="1" ht="23" customHeight="1" spans="1:11">
      <c r="A11" s="20">
        <v>6</v>
      </c>
      <c r="B11" s="21" t="s">
        <v>36</v>
      </c>
      <c r="C11" s="22">
        <v>118.6</v>
      </c>
      <c r="D11" s="23"/>
      <c r="E11" s="24">
        <v>303.97</v>
      </c>
      <c r="F11" s="18"/>
      <c r="G11" s="23">
        <f t="shared" si="0"/>
        <v>422.57</v>
      </c>
      <c r="H11" s="19" t="s">
        <v>37</v>
      </c>
      <c r="I11" s="19">
        <v>3040</v>
      </c>
      <c r="J11" s="50">
        <f t="shared" ref="J11:J16" si="1">G11/I11*10000</f>
        <v>1390.03289473684</v>
      </c>
      <c r="K11" s="49"/>
    </row>
    <row r="12" s="1" customFormat="1" ht="23" customHeight="1" spans="1:11">
      <c r="A12" s="20">
        <v>7</v>
      </c>
      <c r="B12" s="21" t="s">
        <v>38</v>
      </c>
      <c r="C12" s="25"/>
      <c r="D12" s="26"/>
      <c r="E12" s="24">
        <v>46.15</v>
      </c>
      <c r="F12" s="18"/>
      <c r="G12" s="23">
        <f t="shared" si="0"/>
        <v>46.15</v>
      </c>
      <c r="H12" s="19" t="s">
        <v>35</v>
      </c>
      <c r="I12" s="19">
        <v>1</v>
      </c>
      <c r="J12" s="50">
        <f t="shared" si="1"/>
        <v>461500</v>
      </c>
      <c r="K12" s="51"/>
    </row>
    <row r="13" s="1" customFormat="1" ht="23" customHeight="1" spans="1:11">
      <c r="A13" s="20">
        <v>8</v>
      </c>
      <c r="B13" s="21" t="s">
        <v>39</v>
      </c>
      <c r="C13" s="25"/>
      <c r="D13" s="26"/>
      <c r="E13" s="24">
        <v>35</v>
      </c>
      <c r="F13" s="18"/>
      <c r="G13" s="23">
        <f t="shared" si="0"/>
        <v>35</v>
      </c>
      <c r="H13" s="19" t="s">
        <v>35</v>
      </c>
      <c r="I13" s="19">
        <v>1</v>
      </c>
      <c r="J13" s="50">
        <f t="shared" si="1"/>
        <v>350000</v>
      </c>
      <c r="K13" s="51"/>
    </row>
    <row r="14" s="1" customFormat="1" ht="23" customHeight="1" spans="1:11">
      <c r="A14" s="20">
        <v>9</v>
      </c>
      <c r="B14" s="21" t="s">
        <v>40</v>
      </c>
      <c r="C14" s="22">
        <v>60</v>
      </c>
      <c r="D14" s="23"/>
      <c r="E14" s="24"/>
      <c r="F14" s="18"/>
      <c r="G14" s="23">
        <f t="shared" si="0"/>
        <v>60</v>
      </c>
      <c r="H14" s="19" t="s">
        <v>28</v>
      </c>
      <c r="I14" s="19">
        <v>9148</v>
      </c>
      <c r="J14" s="50">
        <f t="shared" si="1"/>
        <v>65.5881066899869</v>
      </c>
      <c r="K14" s="49"/>
    </row>
    <row r="15" s="1" customFormat="1" ht="23" customHeight="1" spans="1:11">
      <c r="A15" s="20">
        <v>10</v>
      </c>
      <c r="B15" s="21" t="s">
        <v>41</v>
      </c>
      <c r="C15" s="22">
        <v>18.72</v>
      </c>
      <c r="D15" s="23"/>
      <c r="E15" s="24"/>
      <c r="F15" s="18"/>
      <c r="G15" s="23">
        <f t="shared" si="0"/>
        <v>18.72</v>
      </c>
      <c r="H15" s="19" t="s">
        <v>28</v>
      </c>
      <c r="I15" s="19">
        <v>950</v>
      </c>
      <c r="J15" s="50">
        <f t="shared" si="1"/>
        <v>197.052631578947</v>
      </c>
      <c r="K15" s="49"/>
    </row>
    <row r="16" s="1" customFormat="1" ht="23" customHeight="1" spans="1:11">
      <c r="A16" s="20">
        <v>11</v>
      </c>
      <c r="B16" s="21" t="s">
        <v>42</v>
      </c>
      <c r="C16" s="22">
        <v>25.35</v>
      </c>
      <c r="D16" s="23"/>
      <c r="E16" s="24"/>
      <c r="F16" s="18"/>
      <c r="G16" s="23">
        <f t="shared" si="0"/>
        <v>25.35</v>
      </c>
      <c r="H16" s="19" t="s">
        <v>28</v>
      </c>
      <c r="I16" s="19">
        <v>5726.27</v>
      </c>
      <c r="J16" s="50">
        <f t="shared" si="1"/>
        <v>44.2696554650759</v>
      </c>
      <c r="K16" s="49"/>
    </row>
    <row r="17" s="1" customFormat="1" ht="27" customHeight="1" spans="1:11">
      <c r="A17" s="27" t="s">
        <v>19</v>
      </c>
      <c r="B17" s="27" t="s">
        <v>43</v>
      </c>
      <c r="C17" s="28">
        <f>G5</f>
        <v>1698.949</v>
      </c>
      <c r="D17" s="29"/>
      <c r="E17" s="29"/>
      <c r="F17" s="29"/>
      <c r="G17" s="29">
        <f>SUM(G18:G32)</f>
        <v>195.088650425</v>
      </c>
      <c r="H17" s="29"/>
      <c r="I17" s="29"/>
      <c r="J17" s="50"/>
      <c r="K17" s="49">
        <f>G17/G36</f>
        <v>0.0959260747330696</v>
      </c>
    </row>
    <row r="18" s="1" customFormat="1" ht="27" customHeight="1" spans="1:11">
      <c r="A18" s="20">
        <v>1</v>
      </c>
      <c r="B18" s="30" t="s">
        <v>44</v>
      </c>
      <c r="C18" s="28"/>
      <c r="D18" s="29"/>
      <c r="E18" s="29"/>
      <c r="F18" s="24">
        <f>I18*J18</f>
        <v>16.98949</v>
      </c>
      <c r="G18" s="24">
        <f>F18</f>
        <v>16.98949</v>
      </c>
      <c r="H18" s="31" t="s">
        <v>18</v>
      </c>
      <c r="I18" s="31">
        <f>G5</f>
        <v>1698.949</v>
      </c>
      <c r="J18" s="52">
        <v>0.01</v>
      </c>
      <c r="K18" s="49"/>
    </row>
    <row r="19" s="1" customFormat="1" ht="27" customHeight="1" spans="1:11">
      <c r="A19" s="20">
        <v>2</v>
      </c>
      <c r="B19" s="30" t="s">
        <v>45</v>
      </c>
      <c r="C19" s="28"/>
      <c r="D19" s="29"/>
      <c r="E19" s="29"/>
      <c r="F19" s="24">
        <f>I19*J19</f>
        <v>15.290541</v>
      </c>
      <c r="G19" s="24">
        <f t="shared" ref="G19:G24" si="2">SUM(C19:F19)</f>
        <v>15.290541</v>
      </c>
      <c r="H19" s="31" t="s">
        <v>18</v>
      </c>
      <c r="I19" s="31">
        <f>G5</f>
        <v>1698.949</v>
      </c>
      <c r="J19" s="52">
        <v>0.009</v>
      </c>
      <c r="K19" s="49"/>
    </row>
    <row r="20" s="1" customFormat="1" ht="27" customHeight="1" spans="1:11">
      <c r="A20" s="20">
        <v>3</v>
      </c>
      <c r="B20" s="30" t="s">
        <v>46</v>
      </c>
      <c r="C20" s="28"/>
      <c r="D20" s="29"/>
      <c r="E20" s="29"/>
      <c r="F20" s="24">
        <f>I20*J20</f>
        <v>8.494745</v>
      </c>
      <c r="G20" s="24">
        <f t="shared" si="2"/>
        <v>8.494745</v>
      </c>
      <c r="H20" s="31" t="s">
        <v>18</v>
      </c>
      <c r="I20" s="31">
        <f>I19</f>
        <v>1698.949</v>
      </c>
      <c r="J20" s="52">
        <v>0.005</v>
      </c>
      <c r="K20" s="49"/>
    </row>
    <row r="21" s="2" customFormat="1" ht="27" customHeight="1" outlineLevel="1" spans="1:11">
      <c r="A21" s="20">
        <v>4</v>
      </c>
      <c r="B21" s="30" t="s">
        <v>47</v>
      </c>
      <c r="C21" s="32"/>
      <c r="D21" s="31"/>
      <c r="E21" s="31"/>
      <c r="F21" s="24">
        <f>I21*J21</f>
        <v>30.581082</v>
      </c>
      <c r="G21" s="24">
        <f t="shared" si="2"/>
        <v>30.581082</v>
      </c>
      <c r="H21" s="31" t="s">
        <v>18</v>
      </c>
      <c r="I21" s="31">
        <f>C17</f>
        <v>1698.949</v>
      </c>
      <c r="J21" s="52">
        <v>0.018</v>
      </c>
      <c r="K21" s="52"/>
    </row>
    <row r="22" s="2" customFormat="1" ht="27" customHeight="1" outlineLevel="1" spans="1:11">
      <c r="A22" s="20">
        <v>5</v>
      </c>
      <c r="B22" s="30" t="s">
        <v>48</v>
      </c>
      <c r="C22" s="32"/>
      <c r="D22" s="31"/>
      <c r="E22" s="31"/>
      <c r="F22" s="24">
        <f>I22*J22</f>
        <v>42.473725</v>
      </c>
      <c r="G22" s="24">
        <f t="shared" si="2"/>
        <v>42.473725</v>
      </c>
      <c r="H22" s="31" t="s">
        <v>18</v>
      </c>
      <c r="I22" s="31">
        <f>I21</f>
        <v>1698.949</v>
      </c>
      <c r="J22" s="52">
        <v>0.025</v>
      </c>
      <c r="K22" s="52"/>
    </row>
    <row r="23" s="2" customFormat="1" ht="27" customHeight="1" outlineLevel="1" spans="1:11">
      <c r="A23" s="20">
        <v>6</v>
      </c>
      <c r="B23" s="30" t="s">
        <v>49</v>
      </c>
      <c r="C23" s="33"/>
      <c r="D23" s="31"/>
      <c r="E23" s="31"/>
      <c r="F23" s="24">
        <f>I23*0.065</f>
        <v>2.760792125</v>
      </c>
      <c r="G23" s="24">
        <f t="shared" si="2"/>
        <v>2.760792125</v>
      </c>
      <c r="H23" s="31" t="s">
        <v>18</v>
      </c>
      <c r="I23" s="31">
        <f>F22</f>
        <v>42.473725</v>
      </c>
      <c r="J23" s="52">
        <v>0.065</v>
      </c>
      <c r="K23" s="53"/>
    </row>
    <row r="24" s="2" customFormat="1" ht="27" customHeight="1" outlineLevel="1" spans="1:11">
      <c r="A24" s="20">
        <v>7</v>
      </c>
      <c r="B24" s="30" t="s">
        <v>50</v>
      </c>
      <c r="C24" s="32"/>
      <c r="D24" s="31"/>
      <c r="E24" s="31"/>
      <c r="F24" s="24">
        <f>I24*J24</f>
        <v>9.1743246</v>
      </c>
      <c r="G24" s="24">
        <f t="shared" si="2"/>
        <v>9.1743246</v>
      </c>
      <c r="H24" s="31" t="s">
        <v>18</v>
      </c>
      <c r="I24" s="31">
        <f>I21</f>
        <v>1698.949</v>
      </c>
      <c r="J24" s="52">
        <v>0.0054</v>
      </c>
      <c r="K24" s="52"/>
    </row>
    <row r="25" s="2" customFormat="1" ht="27" customHeight="1" outlineLevel="1" spans="1:11">
      <c r="A25" s="20">
        <v>8</v>
      </c>
      <c r="B25" s="30" t="s">
        <v>51</v>
      </c>
      <c r="C25" s="32"/>
      <c r="D25" s="31"/>
      <c r="E25" s="31"/>
      <c r="F25" s="24">
        <f>I25*J25</f>
        <v>4.2473725</v>
      </c>
      <c r="G25" s="24">
        <f>F25</f>
        <v>4.2473725</v>
      </c>
      <c r="H25" s="31" t="s">
        <v>18</v>
      </c>
      <c r="I25" s="31">
        <f>I24</f>
        <v>1698.949</v>
      </c>
      <c r="J25" s="52">
        <v>0.0025</v>
      </c>
      <c r="K25" s="52"/>
    </row>
    <row r="26" s="2" customFormat="1" ht="27" customHeight="1" outlineLevel="1" spans="1:11">
      <c r="A26" s="20">
        <v>9</v>
      </c>
      <c r="B26" s="30" t="s">
        <v>52</v>
      </c>
      <c r="C26" s="32"/>
      <c r="D26" s="31"/>
      <c r="E26" s="31"/>
      <c r="F26" s="24">
        <f>(1+2.8+(I26-500)*0.55/100)</f>
        <v>10.3942195</v>
      </c>
      <c r="G26" s="24">
        <f t="shared" ref="G26:G32" si="3">SUM(C26:F26)</f>
        <v>10.3942195</v>
      </c>
      <c r="H26" s="31" t="s">
        <v>18</v>
      </c>
      <c r="I26" s="31">
        <f>I24</f>
        <v>1698.949</v>
      </c>
      <c r="J26" s="52">
        <f>F26/I26</f>
        <v>0.00611802914625454</v>
      </c>
      <c r="K26" s="52"/>
    </row>
    <row r="27" s="2" customFormat="1" ht="27" customHeight="1" outlineLevel="1" spans="1:11">
      <c r="A27" s="20">
        <v>10</v>
      </c>
      <c r="B27" s="30" t="s">
        <v>53</v>
      </c>
      <c r="C27" s="32"/>
      <c r="D27" s="31"/>
      <c r="E27" s="31"/>
      <c r="F27" s="24">
        <f>I27*J27</f>
        <v>8.1549552</v>
      </c>
      <c r="G27" s="24">
        <f t="shared" si="3"/>
        <v>8.1549552</v>
      </c>
      <c r="H27" s="31" t="s">
        <v>18</v>
      </c>
      <c r="I27" s="31">
        <f>I26</f>
        <v>1698.949</v>
      </c>
      <c r="J27" s="52">
        <v>0.0048</v>
      </c>
      <c r="K27" s="52"/>
    </row>
    <row r="28" s="2" customFormat="1" ht="27" customHeight="1" outlineLevel="1" spans="1:11">
      <c r="A28" s="20">
        <v>11</v>
      </c>
      <c r="B28" s="30" t="s">
        <v>54</v>
      </c>
      <c r="C28" s="32"/>
      <c r="D28" s="31"/>
      <c r="E28" s="31"/>
      <c r="F28" s="24">
        <f>I28*J28</f>
        <v>2.5484235</v>
      </c>
      <c r="G28" s="24">
        <f t="shared" si="3"/>
        <v>2.5484235</v>
      </c>
      <c r="H28" s="31" t="s">
        <v>18</v>
      </c>
      <c r="I28" s="31">
        <f>I27</f>
        <v>1698.949</v>
      </c>
      <c r="J28" s="52">
        <v>0.0015</v>
      </c>
      <c r="K28" s="52"/>
    </row>
    <row r="29" s="2" customFormat="1" ht="27" customHeight="1" outlineLevel="1" spans="1:11">
      <c r="A29" s="20">
        <v>12</v>
      </c>
      <c r="B29" s="30" t="s">
        <v>55</v>
      </c>
      <c r="C29" s="32"/>
      <c r="D29" s="31"/>
      <c r="E29" s="31"/>
      <c r="F29" s="24">
        <v>10</v>
      </c>
      <c r="G29" s="24">
        <f t="shared" si="3"/>
        <v>10</v>
      </c>
      <c r="H29" s="31" t="s">
        <v>18</v>
      </c>
      <c r="I29" s="31">
        <f>I28</f>
        <v>1698.949</v>
      </c>
      <c r="J29" s="52">
        <f>F29/I29</f>
        <v>0.00588599186909083</v>
      </c>
      <c r="K29" s="52"/>
    </row>
    <row r="30" s="2" customFormat="1" ht="27" customHeight="1" outlineLevel="1" spans="1:11">
      <c r="A30" s="20">
        <v>13</v>
      </c>
      <c r="B30" s="30" t="s">
        <v>56</v>
      </c>
      <c r="C30" s="32"/>
      <c r="D30" s="31"/>
      <c r="E30" s="31"/>
      <c r="F30" s="24">
        <f>I30*J30</f>
        <v>5.096847</v>
      </c>
      <c r="G30" s="24">
        <f t="shared" si="3"/>
        <v>5.096847</v>
      </c>
      <c r="H30" s="31" t="s">
        <v>18</v>
      </c>
      <c r="I30" s="31">
        <f>I28</f>
        <v>1698.949</v>
      </c>
      <c r="J30" s="52">
        <v>0.003</v>
      </c>
      <c r="K30" s="52"/>
    </row>
    <row r="31" s="2" customFormat="1" ht="27" customHeight="1" outlineLevel="1" spans="1:11">
      <c r="A31" s="20">
        <v>14</v>
      </c>
      <c r="B31" s="30" t="s">
        <v>57</v>
      </c>
      <c r="C31" s="32"/>
      <c r="D31" s="31"/>
      <c r="E31" s="31"/>
      <c r="F31" s="24">
        <f>I31*J31</f>
        <v>11.892643</v>
      </c>
      <c r="G31" s="24">
        <f t="shared" si="3"/>
        <v>11.892643</v>
      </c>
      <c r="H31" s="31" t="s">
        <v>18</v>
      </c>
      <c r="I31" s="31">
        <f>I28</f>
        <v>1698.949</v>
      </c>
      <c r="J31" s="52">
        <v>0.007</v>
      </c>
      <c r="K31" s="52"/>
    </row>
    <row r="32" s="2" customFormat="1" ht="27" customHeight="1" outlineLevel="1" spans="1:11">
      <c r="A32" s="20">
        <v>15</v>
      </c>
      <c r="B32" s="30" t="s">
        <v>58</v>
      </c>
      <c r="C32" s="32"/>
      <c r="D32" s="31"/>
      <c r="E32" s="31"/>
      <c r="F32" s="24">
        <f>I32*J32</f>
        <v>16.98949</v>
      </c>
      <c r="G32" s="24">
        <f t="shared" si="3"/>
        <v>16.98949</v>
      </c>
      <c r="H32" s="31" t="s">
        <v>18</v>
      </c>
      <c r="I32" s="31">
        <f>I28</f>
        <v>1698.949</v>
      </c>
      <c r="J32" s="52">
        <v>0.01</v>
      </c>
      <c r="K32" s="52"/>
    </row>
    <row r="33" s="3" customFormat="1" ht="27" customHeight="1" spans="1:11">
      <c r="A33" s="34" t="s">
        <v>20</v>
      </c>
      <c r="B33" s="35" t="s">
        <v>21</v>
      </c>
      <c r="C33" s="36">
        <f>C17</f>
        <v>1698.949</v>
      </c>
      <c r="D33" s="37"/>
      <c r="E33" s="37"/>
      <c r="F33" s="37"/>
      <c r="G33" s="18">
        <f>G34</f>
        <v>94.70188252125</v>
      </c>
      <c r="H33" s="31" t="s">
        <v>18</v>
      </c>
      <c r="I33" s="37">
        <f>I34</f>
        <v>1894.037650425</v>
      </c>
      <c r="J33" s="54">
        <f>J34</f>
        <v>0.05</v>
      </c>
      <c r="K33" s="49">
        <f>G33/G36</f>
        <v>0.0465653939391426</v>
      </c>
    </row>
    <row r="34" s="4" customFormat="1" ht="27" customHeight="1" outlineLevel="1" spans="1:11">
      <c r="A34" s="38">
        <v>1</v>
      </c>
      <c r="B34" s="35" t="s">
        <v>21</v>
      </c>
      <c r="C34" s="39"/>
      <c r="D34" s="40"/>
      <c r="E34" s="40"/>
      <c r="F34" s="40"/>
      <c r="G34" s="40">
        <f>I34*J34</f>
        <v>94.70188252125</v>
      </c>
      <c r="H34" s="31" t="s">
        <v>18</v>
      </c>
      <c r="I34" s="40">
        <f>G17+G5</f>
        <v>1894.037650425</v>
      </c>
      <c r="J34" s="55">
        <v>0.05</v>
      </c>
      <c r="K34" s="56"/>
    </row>
    <row r="35" s="3" customFormat="1" ht="27" customHeight="1" outlineLevel="1" spans="1:11">
      <c r="A35" s="34" t="s">
        <v>22</v>
      </c>
      <c r="B35" s="35" t="s">
        <v>59</v>
      </c>
      <c r="C35" s="41"/>
      <c r="D35" s="37"/>
      <c r="E35" s="37"/>
      <c r="F35" s="37"/>
      <c r="G35" s="37">
        <v>45</v>
      </c>
      <c r="H35" s="29" t="s">
        <v>18</v>
      </c>
      <c r="I35" s="37"/>
      <c r="J35" s="54"/>
      <c r="K35" s="49">
        <f>G35/G36</f>
        <v>0.0221267272780055</v>
      </c>
    </row>
    <row r="36" s="1" customFormat="1" ht="27" customHeight="1" spans="1:11">
      <c r="A36" s="34" t="s">
        <v>24</v>
      </c>
      <c r="B36" s="42" t="s">
        <v>25</v>
      </c>
      <c r="C36" s="43"/>
      <c r="D36" s="37"/>
      <c r="E36" s="37"/>
      <c r="F36" s="37"/>
      <c r="G36" s="37">
        <f>G5+G17+G33+G35</f>
        <v>2033.73953294625</v>
      </c>
      <c r="H36" s="29" t="s">
        <v>18</v>
      </c>
      <c r="I36" s="37"/>
      <c r="J36" s="37"/>
      <c r="K36" s="49">
        <v>1</v>
      </c>
    </row>
    <row r="37" ht="19.5" customHeight="1" spans="1:11">
      <c r="A37" s="44"/>
      <c r="B37" s="44"/>
      <c r="C37" s="44"/>
      <c r="D37" s="44"/>
      <c r="E37" s="44"/>
      <c r="F37" s="44"/>
      <c r="G37" s="45"/>
      <c r="H37" s="44"/>
      <c r="I37" s="45"/>
      <c r="J37" s="44"/>
      <c r="K37" s="57"/>
    </row>
  </sheetData>
  <mergeCells count="8">
    <mergeCell ref="A1:K1"/>
    <mergeCell ref="A2:K2"/>
    <mergeCell ref="C3:G3"/>
    <mergeCell ref="H3:J3"/>
    <mergeCell ref="A37:B37"/>
    <mergeCell ref="A3:A4"/>
    <mergeCell ref="B3:B4"/>
    <mergeCell ref="K3:K4"/>
  </mergeCells>
  <pageMargins left="0.747916666666667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小表 </vt:lpstr>
      <vt:lpstr>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2023-07-05T01:24:25Z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F097A404E8084ED28910793CB16FAD6F_13</vt:lpwstr>
  </property>
</Properties>
</file>