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<sst xmlns="http://schemas.openxmlformats.org/spreadsheetml/2006/main" count="71" uniqueCount="57">
  <si>
    <t>附件</t>
  </si>
  <si>
    <t xml:space="preserve">   工程审定概算表</t>
  </si>
  <si>
    <t>序号</t>
  </si>
  <si>
    <t>工程及费用名称</t>
  </si>
  <si>
    <t>概算价值（万元）</t>
  </si>
  <si>
    <t>技术经济指标</t>
  </si>
  <si>
    <t>备注</t>
  </si>
  <si>
    <t>土建及装修</t>
  </si>
  <si>
    <t>安装工程费</t>
  </si>
  <si>
    <t>设备</t>
  </si>
  <si>
    <t>其它费用</t>
  </si>
  <si>
    <t>合计</t>
  </si>
  <si>
    <t>单位</t>
  </si>
  <si>
    <t>数量</t>
  </si>
  <si>
    <t>单位造价（元）</t>
  </si>
  <si>
    <t>一</t>
  </si>
  <si>
    <t>建筑工程费</t>
  </si>
  <si>
    <t>（一）</t>
  </si>
  <si>
    <t>垃圾中转站一</t>
  </si>
  <si>
    <t>垃圾中转站土建</t>
  </si>
  <si>
    <t>㎡</t>
  </si>
  <si>
    <t>垃圾中转站一电</t>
  </si>
  <si>
    <t>（二）</t>
  </si>
  <si>
    <t>垃圾中转站二</t>
  </si>
  <si>
    <t>垃圾中转站电</t>
  </si>
  <si>
    <t>（三）</t>
  </si>
  <si>
    <t>公厕</t>
  </si>
  <si>
    <t>公厕土建</t>
  </si>
  <si>
    <t>公厕水</t>
  </si>
  <si>
    <t>公厕暖</t>
  </si>
  <si>
    <t>公厕电</t>
  </si>
  <si>
    <t>（四）</t>
  </si>
  <si>
    <t>其他工程</t>
  </si>
  <si>
    <t>压缩机</t>
  </si>
  <si>
    <t>座</t>
  </si>
  <si>
    <t>混凝土硬化</t>
  </si>
  <si>
    <t>公厕拆除原有看台</t>
  </si>
  <si>
    <t>项</t>
  </si>
  <si>
    <t>生活垃圾运输车</t>
  </si>
  <si>
    <t>辆</t>
  </si>
  <si>
    <t>生活垃圾转运车</t>
  </si>
  <si>
    <t>二</t>
  </si>
  <si>
    <t>建设单位管理费</t>
  </si>
  <si>
    <t>财建[2016]504号</t>
  </si>
  <si>
    <t>工程监理费</t>
  </si>
  <si>
    <t>发改价[2015]299号</t>
  </si>
  <si>
    <t>勘察测量费</t>
  </si>
  <si>
    <t>工程设计费</t>
  </si>
  <si>
    <t>施工图审查费</t>
  </si>
  <si>
    <t>勘察设计费*5.5%</t>
  </si>
  <si>
    <t>预（结）算编审费</t>
  </si>
  <si>
    <t>工程费×0.7%</t>
  </si>
  <si>
    <t>招投标代理服务费</t>
  </si>
  <si>
    <t>三</t>
  </si>
  <si>
    <t>预备费</t>
  </si>
  <si>
    <t>总工程费*3%</t>
  </si>
  <si>
    <t>总投资</t>
  </si>
</sst>
</file>

<file path=xl/styles.xml><?xml version="1.0" encoding="utf-8"?>
<styleSheet xmlns="http://schemas.openxmlformats.org/spreadsheetml/2006/main">
  <numFmts count="7">
    <numFmt numFmtId="176" formatCode="0.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.00_ "/>
    <numFmt numFmtId="43" formatCode="_ * #,##0.00_ ;_ * \-#,##0.00_ ;_ * &quot;-&quot;??_ ;_ @_ "/>
    <numFmt numFmtId="178" formatCode="0_ "/>
  </numFmts>
  <fonts count="23">
    <font>
      <sz val="11"/>
      <color indexed="8"/>
      <name val="宋体"/>
      <charset val="134"/>
    </font>
    <font>
      <sz val="18"/>
      <color indexed="8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10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6" borderId="4" applyNumberFormat="0" applyFon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3" fillId="9" borderId="9" applyNumberFormat="0" applyAlignment="0" applyProtection="0">
      <alignment vertical="center"/>
    </xf>
    <xf numFmtId="0" fontId="11" fillId="9" borderId="8" applyNumberFormat="0" applyAlignment="0" applyProtection="0">
      <alignment vertical="center"/>
    </xf>
    <xf numFmtId="0" fontId="9" fillId="8" borderId="6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>
      <alignment vertical="center"/>
    </xf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left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0"/>
  <sheetViews>
    <sheetView tabSelected="1" zoomScale="80" zoomScaleNormal="80" workbookViewId="0">
      <selection activeCell="F12" sqref="F12"/>
    </sheetView>
  </sheetViews>
  <sheetFormatPr defaultColWidth="9" defaultRowHeight="13.5"/>
  <cols>
    <col min="1" max="1" width="5.55833333333333" style="3" customWidth="1"/>
    <col min="2" max="2" width="8.88333333333333" style="4"/>
    <col min="3" max="3" width="10.275" style="4" customWidth="1"/>
    <col min="4" max="4" width="10.5583333333333" style="5" customWidth="1"/>
    <col min="5" max="5" width="10.4416666666667" style="5" customWidth="1"/>
    <col min="6" max="7" width="11.775" customWidth="1"/>
    <col min="8" max="8" width="11.775" style="5" customWidth="1"/>
    <col min="9" max="9" width="6.55833333333333" customWidth="1"/>
    <col min="10" max="10" width="10.3333333333333" customWidth="1"/>
    <col min="11" max="11" width="14.3333333333333" style="3" customWidth="1"/>
    <col min="12" max="12" width="30.5" style="3" customWidth="1"/>
    <col min="13" max="13" width="9.63333333333333"/>
    <col min="15" max="15" width="12.8916666666667"/>
  </cols>
  <sheetData>
    <row r="1" spans="1:2">
      <c r="A1" s="3" t="s">
        <v>0</v>
      </c>
      <c r="B1" s="3"/>
    </row>
    <row r="2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34" customHeight="1" spans="1:1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ht="30" customHeight="1" spans="1:12">
      <c r="A4" s="7" t="s">
        <v>2</v>
      </c>
      <c r="B4" s="8" t="s">
        <v>3</v>
      </c>
      <c r="C4" s="8"/>
      <c r="D4" s="9" t="s">
        <v>4</v>
      </c>
      <c r="E4" s="9"/>
      <c r="F4" s="9"/>
      <c r="G4" s="9"/>
      <c r="H4" s="9"/>
      <c r="I4" s="7" t="s">
        <v>5</v>
      </c>
      <c r="J4" s="7"/>
      <c r="K4" s="7"/>
      <c r="L4" s="7" t="s">
        <v>6</v>
      </c>
    </row>
    <row r="5" ht="30" customHeight="1" spans="1:12">
      <c r="A5" s="7"/>
      <c r="B5" s="8"/>
      <c r="C5" s="8"/>
      <c r="D5" s="9" t="s">
        <v>7</v>
      </c>
      <c r="E5" s="9" t="s">
        <v>8</v>
      </c>
      <c r="F5" s="7" t="s">
        <v>9</v>
      </c>
      <c r="G5" s="7" t="s">
        <v>10</v>
      </c>
      <c r="H5" s="9" t="s">
        <v>11</v>
      </c>
      <c r="I5" s="7" t="s">
        <v>12</v>
      </c>
      <c r="J5" s="7" t="s">
        <v>13</v>
      </c>
      <c r="K5" s="7" t="s">
        <v>14</v>
      </c>
      <c r="L5" s="7"/>
    </row>
    <row r="6" s="1" customFormat="1" ht="30" customHeight="1" spans="1:12">
      <c r="A6" s="10" t="s">
        <v>15</v>
      </c>
      <c r="B6" s="11" t="s">
        <v>16</v>
      </c>
      <c r="C6" s="11"/>
      <c r="D6" s="12">
        <f>D7+D10+D13+D18</f>
        <v>113.35</v>
      </c>
      <c r="E6" s="12">
        <f>E7+E10+E13+E18</f>
        <v>23.72</v>
      </c>
      <c r="F6" s="12">
        <f>F7+F10+F13+F18</f>
        <v>152</v>
      </c>
      <c r="G6" s="12">
        <f>G7+G10+G13+G18</f>
        <v>0</v>
      </c>
      <c r="H6" s="12">
        <f t="shared" ref="H6:H23" si="0">D6+E6+F6+G6</f>
        <v>289.07</v>
      </c>
      <c r="I6" s="10"/>
      <c r="J6" s="10"/>
      <c r="K6" s="10"/>
      <c r="L6" s="10"/>
    </row>
    <row r="7" s="2" customFormat="1" ht="30" customHeight="1" spans="1:25">
      <c r="A7" s="10" t="s">
        <v>17</v>
      </c>
      <c r="B7" s="13" t="s">
        <v>18</v>
      </c>
      <c r="C7" s="11"/>
      <c r="D7" s="10">
        <f>D8+D9</f>
        <v>41.85</v>
      </c>
      <c r="E7" s="10">
        <f>E8+E9</f>
        <v>5.66</v>
      </c>
      <c r="F7" s="10"/>
      <c r="G7" s="10"/>
      <c r="H7" s="10">
        <f t="shared" si="0"/>
        <v>47.51</v>
      </c>
      <c r="I7" s="10"/>
      <c r="J7" s="10"/>
      <c r="K7" s="10"/>
      <c r="L7" s="10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="2" customFormat="1" ht="30" customHeight="1" spans="1:25">
      <c r="A8" s="14">
        <v>1</v>
      </c>
      <c r="B8" s="15" t="s">
        <v>19</v>
      </c>
      <c r="C8" s="15"/>
      <c r="D8" s="16">
        <v>41.85</v>
      </c>
      <c r="E8" s="16"/>
      <c r="F8" s="16"/>
      <c r="G8" s="16"/>
      <c r="H8" s="17">
        <f t="shared" si="0"/>
        <v>41.85</v>
      </c>
      <c r="I8" s="28" t="s">
        <v>20</v>
      </c>
      <c r="J8" s="29">
        <v>97.4</v>
      </c>
      <c r="K8" s="30">
        <f t="shared" ref="K8:K12" si="1">H8/J8*10000</f>
        <v>4296.71457905544</v>
      </c>
      <c r="L8" s="3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="2" customFormat="1" ht="30" customHeight="1" spans="1:25">
      <c r="A9" s="14">
        <v>2</v>
      </c>
      <c r="B9" s="15" t="s">
        <v>21</v>
      </c>
      <c r="C9" s="15"/>
      <c r="D9" s="16"/>
      <c r="E9" s="16">
        <v>5.66</v>
      </c>
      <c r="F9" s="16"/>
      <c r="G9" s="16"/>
      <c r="H9" s="17">
        <f t="shared" si="0"/>
        <v>5.66</v>
      </c>
      <c r="I9" s="28" t="s">
        <v>20</v>
      </c>
      <c r="J9" s="29">
        <v>97.4</v>
      </c>
      <c r="K9" s="30">
        <f t="shared" si="1"/>
        <v>581.108829568788</v>
      </c>
      <c r="L9" s="3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="2" customFormat="1" ht="30" customHeight="1" spans="1:25">
      <c r="A10" s="10" t="s">
        <v>22</v>
      </c>
      <c r="B10" s="13" t="s">
        <v>23</v>
      </c>
      <c r="C10" s="11"/>
      <c r="D10" s="10">
        <f>D11+D12</f>
        <v>33.35</v>
      </c>
      <c r="E10" s="10">
        <f>E11+E12</f>
        <v>5.66</v>
      </c>
      <c r="F10" s="10"/>
      <c r="G10" s="10"/>
      <c r="H10" s="10">
        <f t="shared" si="0"/>
        <v>39.01</v>
      </c>
      <c r="I10" s="10"/>
      <c r="J10" s="10"/>
      <c r="K10" s="10"/>
      <c r="L10" s="10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="2" customFormat="1" ht="30" customHeight="1" spans="1:25">
      <c r="A11" s="14">
        <v>1</v>
      </c>
      <c r="B11" s="15" t="s">
        <v>19</v>
      </c>
      <c r="C11" s="15"/>
      <c r="D11" s="16">
        <v>33.35</v>
      </c>
      <c r="E11" s="16"/>
      <c r="F11" s="16"/>
      <c r="G11" s="16"/>
      <c r="H11" s="17">
        <f t="shared" si="0"/>
        <v>33.35</v>
      </c>
      <c r="I11" s="28" t="s">
        <v>20</v>
      </c>
      <c r="J11" s="28">
        <v>79.17</v>
      </c>
      <c r="K11" s="30">
        <f t="shared" si="1"/>
        <v>4212.45421245421</v>
      </c>
      <c r="L11" s="3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="2" customFormat="1" ht="30" customHeight="1" spans="1:25">
      <c r="A12" s="14">
        <v>2</v>
      </c>
      <c r="B12" s="15" t="s">
        <v>24</v>
      </c>
      <c r="C12" s="15"/>
      <c r="D12" s="16"/>
      <c r="E12" s="16">
        <v>5.66</v>
      </c>
      <c r="F12" s="16"/>
      <c r="G12" s="16"/>
      <c r="H12" s="17">
        <f t="shared" si="0"/>
        <v>5.66</v>
      </c>
      <c r="I12" s="28" t="s">
        <v>20</v>
      </c>
      <c r="J12" s="28">
        <v>79.17</v>
      </c>
      <c r="K12" s="30">
        <f t="shared" si="1"/>
        <v>714.917266641405</v>
      </c>
      <c r="L12" s="3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="2" customFormat="1" ht="30" customHeight="1" spans="1:25">
      <c r="A13" s="10" t="s">
        <v>25</v>
      </c>
      <c r="B13" s="13" t="s">
        <v>26</v>
      </c>
      <c r="C13" s="11"/>
      <c r="D13" s="10">
        <f>D14+D15+D16+D17</f>
        <v>27.56</v>
      </c>
      <c r="E13" s="10">
        <f>E14+E15+E16+E17</f>
        <v>12.4</v>
      </c>
      <c r="F13" s="10"/>
      <c r="G13" s="10"/>
      <c r="H13" s="12">
        <f t="shared" si="0"/>
        <v>39.96</v>
      </c>
      <c r="I13" s="10"/>
      <c r="J13" s="10"/>
      <c r="K13" s="10"/>
      <c r="L13" s="1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="2" customFormat="1" ht="30" customHeight="1" spans="1:25">
      <c r="A14" s="14">
        <v>1</v>
      </c>
      <c r="B14" s="15" t="s">
        <v>27</v>
      </c>
      <c r="C14" s="15"/>
      <c r="D14" s="16">
        <v>27.56</v>
      </c>
      <c r="E14" s="16"/>
      <c r="F14" s="16"/>
      <c r="G14" s="16"/>
      <c r="H14" s="17">
        <f t="shared" si="0"/>
        <v>27.56</v>
      </c>
      <c r="I14" s="28" t="s">
        <v>20</v>
      </c>
      <c r="J14" s="29">
        <v>69.2</v>
      </c>
      <c r="K14" s="30">
        <f>H14/J14*10000</f>
        <v>3982.65895953757</v>
      </c>
      <c r="L14" s="3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="2" customFormat="1" ht="30" customHeight="1" spans="1:25">
      <c r="A15" s="14">
        <v>2</v>
      </c>
      <c r="B15" s="15" t="s">
        <v>28</v>
      </c>
      <c r="C15" s="15"/>
      <c r="D15" s="16"/>
      <c r="E15" s="16">
        <v>8.45</v>
      </c>
      <c r="F15" s="16"/>
      <c r="G15" s="16"/>
      <c r="H15" s="17">
        <f t="shared" si="0"/>
        <v>8.45</v>
      </c>
      <c r="I15" s="28" t="s">
        <v>20</v>
      </c>
      <c r="J15" s="29">
        <v>69.2</v>
      </c>
      <c r="K15" s="30">
        <f>H15/J15*10000</f>
        <v>1221.09826589595</v>
      </c>
      <c r="L15" s="3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="2" customFormat="1" ht="30" customHeight="1" spans="1:25">
      <c r="A16" s="14">
        <v>3</v>
      </c>
      <c r="B16" s="18" t="s">
        <v>29</v>
      </c>
      <c r="C16" s="19"/>
      <c r="D16" s="16"/>
      <c r="E16" s="16">
        <v>0.31</v>
      </c>
      <c r="F16" s="16"/>
      <c r="G16" s="16"/>
      <c r="H16" s="17">
        <f t="shared" si="0"/>
        <v>0.31</v>
      </c>
      <c r="I16" s="28" t="s">
        <v>20</v>
      </c>
      <c r="J16" s="29">
        <v>69.2</v>
      </c>
      <c r="K16" s="30">
        <f>H16/J16*10000</f>
        <v>44.7976878612717</v>
      </c>
      <c r="L16" s="3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="2" customFormat="1" ht="30" customHeight="1" spans="1:25">
      <c r="A17" s="14">
        <v>4</v>
      </c>
      <c r="B17" s="18" t="s">
        <v>30</v>
      </c>
      <c r="C17" s="19"/>
      <c r="D17" s="16"/>
      <c r="E17" s="16">
        <v>3.64</v>
      </c>
      <c r="F17" s="16"/>
      <c r="G17" s="16"/>
      <c r="H17" s="17">
        <f t="shared" si="0"/>
        <v>3.64</v>
      </c>
      <c r="I17" s="28" t="s">
        <v>20</v>
      </c>
      <c r="J17" s="29">
        <v>69.2</v>
      </c>
      <c r="K17" s="30">
        <f>H17/J17*10000</f>
        <v>526.011560693642</v>
      </c>
      <c r="L17" s="3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="2" customFormat="1" ht="30" customHeight="1" spans="1:25">
      <c r="A18" s="10" t="s">
        <v>31</v>
      </c>
      <c r="B18" s="13" t="s">
        <v>32</v>
      </c>
      <c r="C18" s="11"/>
      <c r="D18" s="10">
        <f>D19+D20+D21+D22+D23</f>
        <v>10.59</v>
      </c>
      <c r="E18" s="10"/>
      <c r="F18" s="10">
        <f>F19+F20+F21+F22+F23</f>
        <v>152</v>
      </c>
      <c r="G18" s="10"/>
      <c r="H18" s="10">
        <f t="shared" si="0"/>
        <v>162.59</v>
      </c>
      <c r="I18" s="10"/>
      <c r="J18" s="10"/>
      <c r="K18" s="10"/>
      <c r="L18" s="10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="2" customFormat="1" ht="30" customHeight="1" spans="1:25">
      <c r="A19" s="14">
        <v>1</v>
      </c>
      <c r="B19" s="15" t="s">
        <v>33</v>
      </c>
      <c r="C19" s="15"/>
      <c r="D19" s="16"/>
      <c r="E19" s="16"/>
      <c r="F19" s="16">
        <v>57</v>
      </c>
      <c r="G19" s="16"/>
      <c r="H19" s="16">
        <f t="shared" si="0"/>
        <v>57</v>
      </c>
      <c r="I19" s="28" t="s">
        <v>34</v>
      </c>
      <c r="J19" s="32">
        <v>3</v>
      </c>
      <c r="K19" s="30">
        <f>H19/J19*10000</f>
        <v>190000</v>
      </c>
      <c r="L19" s="3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="2" customFormat="1" ht="30" customHeight="1" spans="1:25">
      <c r="A20" s="14">
        <v>2</v>
      </c>
      <c r="B20" s="15" t="s">
        <v>35</v>
      </c>
      <c r="C20" s="15"/>
      <c r="D20" s="16">
        <v>5.84</v>
      </c>
      <c r="E20" s="16"/>
      <c r="F20" s="16"/>
      <c r="G20" s="16"/>
      <c r="H20" s="16">
        <f t="shared" si="0"/>
        <v>5.84</v>
      </c>
      <c r="I20" s="28" t="s">
        <v>20</v>
      </c>
      <c r="J20" s="32">
        <v>436</v>
      </c>
      <c r="K20" s="30">
        <f>H20/J20*10000</f>
        <v>133.94495412844</v>
      </c>
      <c r="L20" s="3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="2" customFormat="1" ht="30" customHeight="1" spans="1:25">
      <c r="A21" s="14">
        <v>3</v>
      </c>
      <c r="B21" s="15" t="s">
        <v>36</v>
      </c>
      <c r="C21" s="15"/>
      <c r="D21" s="16">
        <v>4.75</v>
      </c>
      <c r="E21" s="16"/>
      <c r="F21" s="16"/>
      <c r="G21" s="16"/>
      <c r="H21" s="16">
        <f t="shared" si="0"/>
        <v>4.75</v>
      </c>
      <c r="I21" s="28" t="s">
        <v>37</v>
      </c>
      <c r="J21" s="32">
        <v>1</v>
      </c>
      <c r="K21" s="30">
        <f>H21/J21*10000</f>
        <v>47500</v>
      </c>
      <c r="L21" s="3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="2" customFormat="1" ht="30" customHeight="1" spans="1:25">
      <c r="A22" s="14">
        <v>4</v>
      </c>
      <c r="B22" s="15" t="s">
        <v>38</v>
      </c>
      <c r="C22" s="15"/>
      <c r="D22" s="16"/>
      <c r="E22" s="16"/>
      <c r="F22" s="16">
        <v>56</v>
      </c>
      <c r="G22" s="16"/>
      <c r="H22" s="16">
        <f t="shared" si="0"/>
        <v>56</v>
      </c>
      <c r="I22" s="28" t="s">
        <v>39</v>
      </c>
      <c r="J22" s="32">
        <v>1</v>
      </c>
      <c r="K22" s="30">
        <f>H22/J22*10000</f>
        <v>560000</v>
      </c>
      <c r="L22" s="3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="2" customFormat="1" ht="30" customHeight="1" spans="1:25">
      <c r="A23" s="14">
        <v>5</v>
      </c>
      <c r="B23" s="15" t="s">
        <v>40</v>
      </c>
      <c r="C23" s="15"/>
      <c r="D23" s="16"/>
      <c r="E23" s="16"/>
      <c r="F23" s="16">
        <v>39</v>
      </c>
      <c r="G23" s="16"/>
      <c r="H23" s="16">
        <f t="shared" si="0"/>
        <v>39</v>
      </c>
      <c r="I23" s="28" t="s">
        <v>39</v>
      </c>
      <c r="J23" s="32">
        <v>3</v>
      </c>
      <c r="K23" s="30">
        <f>H23/J23*10000</f>
        <v>130000</v>
      </c>
      <c r="L23" s="3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="1" customFormat="1" ht="30" customHeight="1" spans="1:12">
      <c r="A24" s="10" t="s">
        <v>41</v>
      </c>
      <c r="B24" s="11" t="s">
        <v>10</v>
      </c>
      <c r="C24" s="11"/>
      <c r="D24" s="20"/>
      <c r="E24" s="20"/>
      <c r="F24" s="10"/>
      <c r="G24" s="12"/>
      <c r="H24" s="21">
        <f>H25+H26+H27+H28+H29+H30+H31</f>
        <v>19.875567</v>
      </c>
      <c r="I24" s="10"/>
      <c r="J24" s="10"/>
      <c r="K24" s="10"/>
      <c r="L24" s="10"/>
    </row>
    <row r="25" s="1" customFormat="1" ht="30" customHeight="1" spans="1:12">
      <c r="A25" s="14">
        <v>1</v>
      </c>
      <c r="B25" s="15" t="s">
        <v>42</v>
      </c>
      <c r="C25" s="15"/>
      <c r="D25" s="16"/>
      <c r="E25" s="16"/>
      <c r="F25" s="14"/>
      <c r="G25" s="22">
        <f>H6*1/100</f>
        <v>2.8907</v>
      </c>
      <c r="H25" s="17">
        <f t="shared" ref="H25:H31" si="2">G25</f>
        <v>2.8907</v>
      </c>
      <c r="I25" s="14"/>
      <c r="J25" s="15"/>
      <c r="K25" s="33"/>
      <c r="L25" s="33" t="s">
        <v>43</v>
      </c>
    </row>
    <row r="26" s="1" customFormat="1" ht="30" customHeight="1" spans="1:12">
      <c r="A26" s="14">
        <v>2</v>
      </c>
      <c r="B26" s="15" t="s">
        <v>44</v>
      </c>
      <c r="C26" s="15"/>
      <c r="D26" s="16"/>
      <c r="E26" s="16"/>
      <c r="F26" s="14"/>
      <c r="G26" s="22">
        <f>H6*2/100</f>
        <v>5.7814</v>
      </c>
      <c r="H26" s="17">
        <f t="shared" si="2"/>
        <v>5.7814</v>
      </c>
      <c r="I26" s="14"/>
      <c r="J26" s="15"/>
      <c r="K26" s="33"/>
      <c r="L26" s="33" t="s">
        <v>45</v>
      </c>
    </row>
    <row r="27" s="1" customFormat="1" ht="30" customHeight="1" spans="1:12">
      <c r="A27" s="14">
        <v>3</v>
      </c>
      <c r="B27" s="15" t="s">
        <v>46</v>
      </c>
      <c r="C27" s="15"/>
      <c r="D27" s="16"/>
      <c r="E27" s="16"/>
      <c r="F27" s="14"/>
      <c r="G27" s="22">
        <v>0.18</v>
      </c>
      <c r="H27" s="17">
        <f t="shared" si="2"/>
        <v>0.18</v>
      </c>
      <c r="I27" s="14"/>
      <c r="J27" s="15"/>
      <c r="K27" s="33"/>
      <c r="L27" s="33" t="s">
        <v>45</v>
      </c>
    </row>
    <row r="28" s="1" customFormat="1" ht="30" customHeight="1" spans="1:12">
      <c r="A28" s="14">
        <v>4</v>
      </c>
      <c r="B28" s="15" t="s">
        <v>47</v>
      </c>
      <c r="C28" s="15"/>
      <c r="D28" s="16"/>
      <c r="E28" s="16"/>
      <c r="F28" s="14"/>
      <c r="G28" s="22">
        <f>H6*2/100</f>
        <v>5.7814</v>
      </c>
      <c r="H28" s="17">
        <f t="shared" si="2"/>
        <v>5.7814</v>
      </c>
      <c r="I28" s="14"/>
      <c r="J28" s="15"/>
      <c r="K28" s="33"/>
      <c r="L28" s="33" t="s">
        <v>45</v>
      </c>
    </row>
    <row r="29" s="1" customFormat="1" ht="30" customHeight="1" spans="1:12">
      <c r="A29" s="14">
        <v>5</v>
      </c>
      <c r="B29" s="15" t="s">
        <v>48</v>
      </c>
      <c r="C29" s="15"/>
      <c r="D29" s="16"/>
      <c r="E29" s="16"/>
      <c r="F29" s="14"/>
      <c r="G29" s="22">
        <f>(G27+G28)*0.055</f>
        <v>0.327877</v>
      </c>
      <c r="H29" s="17">
        <f t="shared" si="2"/>
        <v>0.327877</v>
      </c>
      <c r="I29" s="14"/>
      <c r="J29" s="15"/>
      <c r="K29" s="33"/>
      <c r="L29" s="33" t="s">
        <v>49</v>
      </c>
    </row>
    <row r="30" s="1" customFormat="1" ht="30" customHeight="1" spans="1:12">
      <c r="A30" s="14">
        <v>6</v>
      </c>
      <c r="B30" s="15" t="s">
        <v>50</v>
      </c>
      <c r="C30" s="15"/>
      <c r="D30" s="16"/>
      <c r="E30" s="16"/>
      <c r="F30" s="14"/>
      <c r="G30" s="22">
        <f>H6*0.7/100</f>
        <v>2.02349</v>
      </c>
      <c r="H30" s="17">
        <f t="shared" si="2"/>
        <v>2.02349</v>
      </c>
      <c r="I30" s="14"/>
      <c r="J30" s="15"/>
      <c r="K30" s="33"/>
      <c r="L30" s="33" t="s">
        <v>51</v>
      </c>
    </row>
    <row r="31" s="1" customFormat="1" ht="30" customHeight="1" spans="1:12">
      <c r="A31" s="14">
        <v>7</v>
      </c>
      <c r="B31" s="15" t="s">
        <v>52</v>
      </c>
      <c r="C31" s="15"/>
      <c r="D31" s="16"/>
      <c r="E31" s="16"/>
      <c r="F31" s="14"/>
      <c r="G31" s="22">
        <f>H6*1/100</f>
        <v>2.8907</v>
      </c>
      <c r="H31" s="17">
        <f t="shared" si="2"/>
        <v>2.8907</v>
      </c>
      <c r="I31" s="14"/>
      <c r="J31" s="15"/>
      <c r="K31" s="34"/>
      <c r="L31" s="34" t="s">
        <v>45</v>
      </c>
    </row>
    <row r="32" s="1" customFormat="1" ht="30" customHeight="1" spans="1:12">
      <c r="A32" s="10" t="s">
        <v>53</v>
      </c>
      <c r="B32" s="11" t="s">
        <v>54</v>
      </c>
      <c r="C32" s="11"/>
      <c r="D32" s="20"/>
      <c r="E32" s="20"/>
      <c r="F32" s="10"/>
      <c r="G32" s="10"/>
      <c r="H32" s="21">
        <f>(H6+H24)*0.03</f>
        <v>9.26836701</v>
      </c>
      <c r="I32" s="10"/>
      <c r="J32" s="11"/>
      <c r="K32" s="35"/>
      <c r="L32" s="35" t="s">
        <v>55</v>
      </c>
    </row>
    <row r="33" s="1" customFormat="1" ht="30" customHeight="1" spans="1:12">
      <c r="A33" s="14"/>
      <c r="B33" s="15" t="s">
        <v>56</v>
      </c>
      <c r="C33" s="15"/>
      <c r="D33" s="23"/>
      <c r="E33" s="23"/>
      <c r="F33" s="24"/>
      <c r="G33" s="24"/>
      <c r="H33" s="17">
        <f>H6+H24+H32+0.01</f>
        <v>318.22393401</v>
      </c>
      <c r="I33" s="24"/>
      <c r="J33" s="15"/>
      <c r="K33" s="14"/>
      <c r="L33" s="14"/>
    </row>
    <row r="34" s="1" customFormat="1" spans="1:12">
      <c r="A34" s="25"/>
      <c r="B34" s="26"/>
      <c r="C34" s="26"/>
      <c r="D34" s="27"/>
      <c r="E34" s="27"/>
      <c r="H34" s="27"/>
      <c r="K34" s="25"/>
      <c r="L34" s="25"/>
    </row>
    <row r="35" s="1" customFormat="1" spans="1:12">
      <c r="A35" s="25"/>
      <c r="B35" s="26"/>
      <c r="C35" s="26"/>
      <c r="D35" s="27"/>
      <c r="E35" s="27"/>
      <c r="H35" s="27"/>
      <c r="K35" s="25"/>
      <c r="L35" s="25"/>
    </row>
    <row r="36" s="1" customFormat="1" spans="1:12">
      <c r="A36" s="25"/>
      <c r="B36" s="26"/>
      <c r="C36" s="26"/>
      <c r="D36" s="27"/>
      <c r="E36" s="27"/>
      <c r="H36" s="27"/>
      <c r="K36" s="25"/>
      <c r="L36" s="25"/>
    </row>
    <row r="37" s="1" customFormat="1" spans="1:12">
      <c r="A37" s="25"/>
      <c r="B37" s="26"/>
      <c r="C37" s="26"/>
      <c r="D37" s="27"/>
      <c r="E37" s="27"/>
      <c r="H37" s="27"/>
      <c r="K37" s="25"/>
      <c r="L37" s="25"/>
    </row>
    <row r="38" s="1" customFormat="1" spans="1:12">
      <c r="A38" s="25"/>
      <c r="B38" s="26"/>
      <c r="C38" s="26"/>
      <c r="D38" s="27"/>
      <c r="E38" s="27"/>
      <c r="H38" s="27"/>
      <c r="K38" s="25"/>
      <c r="L38" s="25"/>
    </row>
  </sheetData>
  <mergeCells count="81">
    <mergeCell ref="A1:B1"/>
    <mergeCell ref="D4:H4"/>
    <mergeCell ref="I4:K4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A4:A5"/>
    <mergeCell ref="B4:C5"/>
    <mergeCell ref="A2:L3"/>
  </mergeCells>
  <pageMargins left="0.393055555555556" right="0.275" top="0.554861111111111" bottom="0.55486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" sqref="B2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Users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2015-09-21T06:18:00Z</dcterms:created>
  <dcterms:modified xsi:type="dcterms:W3CDTF">2021-11-05T09:18:42Z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KSORubyTemplateID" linkTarget="0">
    <vt:lpwstr>11</vt:lpwstr>
  </property>
  <property fmtid="{D5CDD505-2E9C-101B-9397-08002B2CF9AE}" pid="4" name="ICV">
    <vt:lpwstr>6F2607BB62E04BCCAE60587FB9B3DD6D</vt:lpwstr>
  </property>
</Properties>
</file>