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Sheet1!$A$4:$AA$51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<sst xmlns="http://schemas.openxmlformats.org/spreadsheetml/2006/main" count="408" uniqueCount="278">
  <si>
    <t>平罗县2023年财政衔接推进乡村振兴补助资金项目（第四季度）进展情况表</t>
  </si>
  <si>
    <t xml:space="preserve">                                                                                         单位：万元</t>
  </si>
  <si>
    <t>序号</t>
  </si>
  <si>
    <t>项目名称</t>
  </si>
  <si>
    <t>建设性质</t>
  </si>
  <si>
    <t>建设地点</t>
  </si>
  <si>
    <t>建设内容</t>
  </si>
  <si>
    <t>建设期限</t>
  </si>
  <si>
    <t>项目批准文号</t>
  </si>
  <si>
    <t>项目概算总投资</t>
  </si>
  <si>
    <t>中标单位</t>
  </si>
  <si>
    <t>合同价</t>
  </si>
  <si>
    <t>2022年安排资金</t>
  </si>
  <si>
    <t>2023年安排资金</t>
  </si>
  <si>
    <t>实际支付金额(1-12月)</t>
  </si>
  <si>
    <t>资金支付率</t>
  </si>
  <si>
    <t>工程完成情况（细化完成建设内容的具体工程量并核算百分比）</t>
  </si>
  <si>
    <t>建设单位</t>
  </si>
  <si>
    <t>备注</t>
  </si>
  <si>
    <t>累计支付</t>
  </si>
  <si>
    <t>3月支付</t>
  </si>
  <si>
    <t>4月支付</t>
  </si>
  <si>
    <t>5月支付</t>
  </si>
  <si>
    <t>6月支付</t>
  </si>
  <si>
    <t>7月支付</t>
  </si>
  <si>
    <t>8月支付</t>
  </si>
  <si>
    <t>9月支付</t>
  </si>
  <si>
    <t>10月支付</t>
  </si>
  <si>
    <t>资金结余（下差）</t>
  </si>
  <si>
    <t>总计（43个）</t>
  </si>
  <si>
    <t>一、中央资金项目合计（30个）</t>
  </si>
  <si>
    <t>养殖补贴</t>
  </si>
  <si>
    <t>新建</t>
  </si>
  <si>
    <t>平罗县</t>
  </si>
  <si>
    <t>对脱贫户、监测户发展养殖业给予补贴。</t>
  </si>
  <si>
    <t>已完成对2023年度养殖户补贴，共对验收合格的1102户（脱贫户1026户、监测对象76户）养殖户给予补助资金899.22万元。</t>
  </si>
  <si>
    <t>乡村振兴服务中心</t>
  </si>
  <si>
    <t>种植补贴</t>
  </si>
  <si>
    <t>对脱贫户、监测户发展种植业给予补贴。</t>
  </si>
  <si>
    <t>对113户脱贫户、监测户发展种植共319.65亩，按照每亩1500元标准补贴，共计发放补贴47.9475万元2023年项目补助已完成。</t>
  </si>
  <si>
    <t>陶乐镇庙庙湖村肉牛养殖园区项目（二期）</t>
  </si>
  <si>
    <t>续建</t>
  </si>
  <si>
    <t>庙庙湖村</t>
  </si>
  <si>
    <t>新建肉牛养殖圈舍6栋，计划养殖肉牛1500头左右，配套建设附属用房、草料堆放场、青储池、消防水池等基础设施。</t>
  </si>
  <si>
    <t>2022-2023</t>
  </si>
  <si>
    <t>平审管批字〔2022〕196号</t>
  </si>
  <si>
    <t>宁夏巨著园林建设工程有限公司；宁夏银元建筑工程有限公司；宁夏善途建设景观公司</t>
  </si>
  <si>
    <t>一标456.66；二标304.60；三标632.50；</t>
  </si>
  <si>
    <t>项目已完工，正在进行工程审计结算。</t>
  </si>
  <si>
    <t>陶乐镇人民政府</t>
  </si>
  <si>
    <t>红崖子乡红瑞村肉羊养殖园区二期建设项目</t>
  </si>
  <si>
    <t>红瑞村</t>
  </si>
  <si>
    <t>规划建设砖混结构羊舍13栋，养殖规模2000只，总建筑面积3600㎡，草料棚1座，成品精饲料间51间，混泥土道路硬化5488㎡，配套道路、供水、供电等基础设施。</t>
  </si>
  <si>
    <t>2023-2024</t>
  </si>
  <si>
    <t>平审管批字〔2023〕44号</t>
  </si>
  <si>
    <t>宁夏中康建设集团有限公司</t>
  </si>
  <si>
    <t>项目已完工，审计结算价为7114542.99元，预计12月底进行财务决算。</t>
  </si>
  <si>
    <t>红崖子乡人民政府</t>
  </si>
  <si>
    <t>红崖子乡红翔新村肉羊养殖园区建设项目</t>
  </si>
  <si>
    <t>红翔新村</t>
  </si>
  <si>
    <t>设计养殖肉羊3000只，建设44栋羊舍，配套建设供水、供电、道路、草料场、堆粪场、管理用房等。</t>
  </si>
  <si>
    <t>平审管批字〔2023〕45号</t>
  </si>
  <si>
    <t>宁夏宏远建设工程有限公司</t>
  </si>
  <si>
    <t>已完成围墙、羊舍主体建设，正在进行羊舍围栏安装及道路硬化，完成总建设任务的85%。</t>
  </si>
  <si>
    <t>姚伏镇小店子村乡村振兴农业产业融合项目（少数民族发展任务）</t>
  </si>
  <si>
    <t>小店子村</t>
  </si>
  <si>
    <t>新建厂区围墙305米，原粮仓一座（含提升机），仓储地面防水及混凝土硬化1200平方米，配电室一座3*5米，大门一座及15米*20米库房一座等。</t>
  </si>
  <si>
    <t>平审管批字〔2023〕28号</t>
  </si>
  <si>
    <t>宁夏宇鸿建设工程有限公司</t>
  </si>
  <si>
    <t>项目已完工，审计结算价为953579.99元，财务决算价为元。</t>
  </si>
  <si>
    <t>统战部（民宗局）</t>
  </si>
  <si>
    <t>崇岗镇兰丰村肉牛养殖场（二期）建设项目</t>
  </si>
  <si>
    <t>兰丰村</t>
  </si>
  <si>
    <t>新建标准化牛舍5栋；新建草料棚1栋；堆粪棚1座，配套水、电、路等基础设施。</t>
  </si>
  <si>
    <t>2023.02-2024.03</t>
  </si>
  <si>
    <t>平审管批字〔2023〕18号</t>
  </si>
  <si>
    <t>宁夏视通建设集团有限公司</t>
  </si>
  <si>
    <t>崇岗镇人民政府</t>
  </si>
  <si>
    <t>红崖子乡红翔新村肉牛养殖园区建设项目</t>
  </si>
  <si>
    <t>设计养殖肉牛200头只，建设8栋牛舍，配套建设供水、供电、道路、草料场、堆粪场、管理用房等。</t>
  </si>
  <si>
    <t>平审管批字〔2023〕43号</t>
  </si>
  <si>
    <t>已完成牛舍主体建设、储藏室、精饲料间建设，正在实施供电工程，完成总建设任务的90%。</t>
  </si>
  <si>
    <t>红崖子乡红瑞村沙漠瓜菜日光温室四期建设项目</t>
  </si>
  <si>
    <t>建设日光温室24座，配套基础设施。</t>
  </si>
  <si>
    <t>平审管批字〔2023〕4号</t>
  </si>
  <si>
    <t>1标段-宁夏众捷建设景观工程有限公司      2标段-宁夏瑞拓建设工程有限公司</t>
  </si>
  <si>
    <t>1标段360.1675  2标段440.9116</t>
  </si>
  <si>
    <t>已完成24座大棚土墙砌筑、钢架安装、棚膜安装、供水供电工程、道路硬化，正在进行棉被安装，完成总建设任务的95%。</t>
  </si>
  <si>
    <t>红崖子乡红翔新村标准化瓜菜基地日光温室建设项目</t>
  </si>
  <si>
    <t>建设日光温室6座，配套基础设施。</t>
  </si>
  <si>
    <t>平审管批字〔2023〕3号</t>
  </si>
  <si>
    <t>宁夏鸿瑞建筑工程有限公司</t>
  </si>
  <si>
    <t>项目已完工，审计结算价为191.458824元，预计12月底进行财务决算。</t>
  </si>
  <si>
    <t>红崖子乡红瑞村沙漠瓜菜日光温室建设项目（三期）</t>
  </si>
  <si>
    <t>建设日光温室53座，配套基础设施。</t>
  </si>
  <si>
    <t>平审管批字〔2022〕110号</t>
  </si>
  <si>
    <t>1标段-宁夏鸿辉建筑工程有限公司  2标段-宁夏凯阳建设工程有限公司</t>
  </si>
  <si>
    <t>1标段640.1750  2标段938.2488</t>
  </si>
  <si>
    <t>项目已完工，正在进行审计结算。</t>
  </si>
  <si>
    <t>高庄乡同进村设施温棚（三期）建设项目（少数民族发展任务）</t>
  </si>
  <si>
    <t>同进村</t>
  </si>
  <si>
    <t>计划建设新型设施温棚2座，耳房2间，配套供水供电等设施。</t>
  </si>
  <si>
    <t>平审管批字〔2023〕31号</t>
  </si>
  <si>
    <t>宁夏坤谦建设工程有限公司</t>
  </si>
  <si>
    <t>项目已完工，审计结算价为731423.43元，财务决算价为745793.43元。</t>
  </si>
  <si>
    <t>宝丰镇宝丰村少数民族发展任务建设项目</t>
  </si>
  <si>
    <t>宝丰村</t>
  </si>
  <si>
    <t>新建标准化大棚3栋，配套建设耳房3座。</t>
  </si>
  <si>
    <t>平审管批字〔2023〕30号</t>
  </si>
  <si>
    <t>宁夏长鼎建设工程有限公司</t>
  </si>
  <si>
    <t>项目已完工，审计结算价975515.65元，正在进行财务决算。</t>
  </si>
  <si>
    <t>城关镇沿河村设施农业产业园（一期）</t>
  </si>
  <si>
    <t>沿河村</t>
  </si>
  <si>
    <t>新建长75米，宽12米新材料现代日光温室8座，配套路、电、停车场等附属设施。</t>
  </si>
  <si>
    <t>平审管批字〔2023〕8号</t>
  </si>
  <si>
    <t>宁夏瑞拓工程建设有限公司</t>
  </si>
  <si>
    <t>项目已完工，已完成自验和审计结算，结算价为2953668.49元，准备进行财务决算。</t>
  </si>
  <si>
    <t>城关镇人民政府</t>
  </si>
  <si>
    <t>地方债预计剩余27.2</t>
  </si>
  <si>
    <t>红崖子乡红翔新村瓜菜保鲜冷库建设项目</t>
  </si>
  <si>
    <t>规划新建建筑面积1000平米，冷库1座，配套建设附属设施</t>
  </si>
  <si>
    <t>平审管批字〔2023〕5号</t>
  </si>
  <si>
    <t>宁夏天隆建设工程有限公司</t>
  </si>
  <si>
    <t>项目已完工，审计结算价为3746917.78元，预计12月底进行财务决算。</t>
  </si>
  <si>
    <t>姚伏镇优质瓜菜集配中心室外配套基础设施建设项目</t>
  </si>
  <si>
    <t>灯塔村</t>
  </si>
  <si>
    <t>室外场地及道路水泥混凝土硬化10932㎡，道牙石1950米，新建消防水池一座。</t>
  </si>
  <si>
    <t>平审管批字〔2023〕35号</t>
  </si>
  <si>
    <t>宁夏瑞拓建设工程有限公司</t>
  </si>
  <si>
    <t>项目已完工，正在进行审计结算，审计价3435997.68元，正在进行财务决算。</t>
  </si>
  <si>
    <t>姚伏镇人民政府</t>
  </si>
  <si>
    <t>3.4002.32</t>
  </si>
  <si>
    <t>陶乐镇庙庙湖村自建四季日光温室基础设施配套建设项目</t>
  </si>
  <si>
    <t>（1）室外给水系统：给水水源取自现有已建供水管网，绿化灌溉管 道与室外给水管道连接处设置独立阀门井，控制每个棚间灌溉用水。（2）室外供电系统：外网工程量： YJLV22-4*240 直埋 1000 米、YJLV22-4*16 直埋 800 米、电表箱 1 台。（3）室外硬化工程：本项目配套建设混凝土道路一条，长 x 宽： 305.0mx4.0m，硬化总面积：1220 ㎡，；耳房配套总面积 1500 ㎡。</t>
  </si>
  <si>
    <t>平审管批字〔2023〕69号</t>
  </si>
  <si>
    <t>宁夏姝欣建筑工程有限责任公司</t>
  </si>
  <si>
    <t>红崖子乡红瑞村肉羊养殖园区建设项目</t>
  </si>
  <si>
    <t>规划建筑总面积为6730㎡，养殖规模3000只，2022年新建附属用房建筑面积240㎡；储粪棚200㎡；厂区内硬化面积为4830.4㎡，2023年建设厂区外围硬化面积为3575㎡一部分，混凝土道牙50m，配套供水、供电等基础设施。</t>
  </si>
  <si>
    <t>平审管批字〔2022〕56号</t>
  </si>
  <si>
    <t>一标段-宁夏晋明建设工程有限公司  二标段-宁夏晟弘建筑有限公司</t>
  </si>
  <si>
    <t>一标段499.8005    二标段560.0000</t>
  </si>
  <si>
    <t>项目已完工，正在进行财务决算，一标审计4620758.5
二标5501376.04。</t>
  </si>
  <si>
    <t>灵沙乡灵沙村肉牛养殖场基础设施建设项目（三期）</t>
  </si>
  <si>
    <t>灵沙村</t>
  </si>
  <si>
    <t>给水管网铺设2144m、排水管网铺设3140m、对场区内防疫沟开挖及回填长2406m。</t>
  </si>
  <si>
    <t>平审管批字〔2022〕200号</t>
  </si>
  <si>
    <t>项目已完工，正在进行审计结算，审计价3461108.12元，正在进行财务决算。</t>
  </si>
  <si>
    <t>灵沙乡人民政府</t>
  </si>
  <si>
    <t>宝丰镇中方村南大滩肉牛养殖园区完善项目</t>
  </si>
  <si>
    <t>中方村</t>
  </si>
  <si>
    <t>新建6.5*3.6m管理用房九栋，建筑面积为210.6平方米，散水混凝土硬化97.2平方米。3m宽混凝土硬化路3852平方米，饲喂通道2520平方米。 新建青储池38座，地面混凝土硬化6824.80平方米。 新建粪污堆放棚1座，地面混凝土硬化260平方米。新建1.8米高铁艺围栏1465米。</t>
  </si>
  <si>
    <t>平审管批字〔2023〕47号</t>
  </si>
  <si>
    <t>宁夏宏安昌建筑工程有限公司</t>
  </si>
  <si>
    <t>项目已完工，审计结算价为3465760.84元，正在进行财务决算。</t>
  </si>
  <si>
    <t>宝丰镇人民政府</t>
  </si>
  <si>
    <t>平罗县2022年高仁乡八顷村现代高效节水农业项目</t>
  </si>
  <si>
    <t>八顷村</t>
  </si>
  <si>
    <t>建设规模：高效节水灌溉项目位于高仁乡八顷村，建设规模6500亩。主要内容：新建首部厂房1座，安装水泵、电机4台（套）、砂石+叠片过滤器4套、施肥设备4套。铺设PVC管道93.41公里；PE管道45.65公里；滴灌带3901.95公里。配套建筑物979座。实施暗管排水面积6313亩，安装潜水泵5台，太阳能发电系统5套。铺设PE吸水管61.01公里，PVC集水管16.33公里。新建各类建筑物198座及自动化监控系统等。铺设砂砾石田间生产道路5.5公里。安装变压器2台。</t>
  </si>
  <si>
    <t>宁农（批）发〔2022〕16号</t>
  </si>
  <si>
    <t>一标段：平罗县陶乐吉兴水利水电工程有限公司；二标段：宁夏凯阳建设工程有限公司</t>
  </si>
  <si>
    <t>一标段1967.39     二标段176.42</t>
  </si>
  <si>
    <t>农业农村局</t>
  </si>
  <si>
    <t>渠口乡交济村永伏渠砌护改造项目</t>
  </si>
  <si>
    <t>交济村</t>
  </si>
  <si>
    <t>规划对渠口乡交济村永伏渠提升改造，砌护支渠 1 条，3.6km，翻建改造各类配套建筑物49座，改善灌溉面积 6800 亩。</t>
  </si>
  <si>
    <t>平审管批字〔2023〕20号</t>
  </si>
  <si>
    <t>宁夏海和天建筑工程有限公司</t>
  </si>
  <si>
    <t>项目已完工，并完成审计结算，审计价1711744.39元，正在进行财务决算。</t>
  </si>
  <si>
    <t>渠口乡人民政府</t>
  </si>
  <si>
    <t>平罗县河东地区生态移民供水改造项目</t>
  </si>
  <si>
    <t>敷设入村供水主管、供水支管、入户管道等161km，建设各类阀井129座，入户改造1934户，安装远传水表1934块等。</t>
  </si>
  <si>
    <t>2023.03-2024.03</t>
  </si>
  <si>
    <t>平审管批字〔2023〕25号</t>
  </si>
  <si>
    <t xml:space="preserve">宁夏众捷建设景观工程有限公司   </t>
  </si>
  <si>
    <t>完成入村供水主管、供水支管、入户管道等敷设161km，完成各类阀井129座，入户改造1934户，安装远传水表1934块等。已完成整天工程形象进度100%。</t>
  </si>
  <si>
    <t>水务局</t>
  </si>
  <si>
    <t>小额信贷贴息</t>
  </si>
  <si>
    <t>对脱贫户、监测对象发展产业所贷的小额信贷进行贴息。</t>
  </si>
  <si>
    <t>已完成第一、二、三季度小额贴息，共支付资金242.44万元。</t>
  </si>
  <si>
    <t>帮扶车间就业补助</t>
  </si>
  <si>
    <t>对吸纳脱贫户、监测户的帮扶车间及在帮扶车间就业的脱贫户、监测户给予补助。</t>
  </si>
  <si>
    <t>项目正在验收。</t>
  </si>
  <si>
    <t>就业务工一次性交通补助项目</t>
  </si>
  <si>
    <t>用2023年外出务工脱贫人口（含监测对象）给予一次性交通补助资金。</t>
  </si>
  <si>
    <t>进行一次性交通补助，目前正在申报中，其中第一批共发放交通补贴23.8万元。</t>
  </si>
  <si>
    <t>雨露计划</t>
  </si>
  <si>
    <t>用于脱贫户、边缘易致贫户、突发严重困难户学生职业教育补贴。</t>
  </si>
  <si>
    <t>补发2022年秋季困难学生20人，2023年按照春季每学期1500元/人，春季共补贴金额100.8万元；2023年秋季按照2000元/人，秋季计划共补贴金额122.2万元，合计2023年共补贴金额223.2万元。</t>
  </si>
  <si>
    <t>红崖子乡红翔新村经果林种植项目</t>
  </si>
  <si>
    <t>红崖子乡红翔新村</t>
  </si>
  <si>
    <t>在红翔新村15条巷道内栽植568株红梅杏、1136株桃树、568株李子树。</t>
  </si>
  <si>
    <t>2023.06-2023.12</t>
  </si>
  <si>
    <t>宁夏良景园林绿化工程有限公司</t>
  </si>
  <si>
    <t>项目前期手续已完成，合同已签订。</t>
  </si>
  <si>
    <t>黄渠桥镇万家营村日光温室建设项目（二期）</t>
  </si>
  <si>
    <t>黄渠桥镇万家营村</t>
  </si>
  <si>
    <t>项目总占地面积40.46亩，主要新建12座日光温室，总建筑面积约17835㎡；配套铺设给水外网，架设电力外网，项目区道路硬化等基础设施。</t>
  </si>
  <si>
    <t>2023.03-2023.10</t>
  </si>
  <si>
    <t>平审管批字〔2023〕57号</t>
  </si>
  <si>
    <t>宁夏银元建筑工程有限公司</t>
  </si>
  <si>
    <t>黄渠桥镇人民政府</t>
  </si>
  <si>
    <t>高庄乡远景村肉羊标准化养殖建设项目</t>
  </si>
  <si>
    <t>高庄乡远景村</t>
  </si>
  <si>
    <t>项目总占地面积21.1亩，计划年饲养肉羊2400余只，主要建设羊舍4栋，新建防疫用房1座、草料棚1座、饲料加工车间1座、青贮池1处、消毒池1座、羊粪堆放棚1座、无害化处理区1处，混凝土硬化面积共计3405㎡，铺设道牙210m，并完善相关配套供水和供电设施。</t>
  </si>
  <si>
    <t>2023.05-2024.06</t>
  </si>
  <si>
    <t>平审管批字〔2023〕96号</t>
  </si>
  <si>
    <t>宁夏和镕晟建设工程有限公司</t>
  </si>
  <si>
    <t>项目防疫用房、人员消毒室、饲料加工车间等主体工程已完工；青贮池砌筑已完成；四座羊舍已全部砌筑完成，正在进行功能性的调试。已完成总工程量的95%。</t>
  </si>
  <si>
    <t>高庄乡人民政府</t>
  </si>
  <si>
    <t>灵沙乡西灵村日光温室四期建设项目</t>
  </si>
  <si>
    <t>灵沙乡西灵村</t>
  </si>
  <si>
    <t>项目占地面积43.51亩，主要新建标准尺寸日光温室12座，温室道路硬化2300㎡；配套建设供电、给水工程及场地平整等基础设施。</t>
  </si>
  <si>
    <t>2022.06-2023.09</t>
  </si>
  <si>
    <t>平审管批字〔2022〕201号</t>
  </si>
  <si>
    <t>项目已完工，正在进行审计结算，审计价3793887.50元，正在进行财务决算。</t>
  </si>
  <si>
    <t>二、自治区资金项目合计（14个）</t>
  </si>
  <si>
    <t>渠口乡六羊村现代农业产业园区建设项目</t>
  </si>
  <si>
    <t>渠口乡六羊村</t>
  </si>
  <si>
    <t>项目占地面积51.17亩，主要建设日光温室11座，总建筑面积15950㎡；铺设聚乙烯给水管de63-de110 共469m、砖砌给水井1座、新建机井和泵房各1座及安装配套设备等；新建250KVA变压器1座，敷设高压线至变压器电缆架线40m、变压器至低压杆表箱电缆架线360m，安装电线杆11个，二级和三级配电箱6共计17个；园区内生产路采用素土硬化，硬化面积为1872㎡；新建2*6m生产桥1座；场地平整土方4869m³，温室内种植土换填7084m³。</t>
  </si>
  <si>
    <t>2023.04-2024.06</t>
  </si>
  <si>
    <t>平审管批字〔2023〕80号</t>
  </si>
  <si>
    <t>387.59</t>
  </si>
  <si>
    <t>宁夏博建瑞建筑有限公司</t>
  </si>
  <si>
    <t>项目已开工，已完成11座大棚土墙砌筑，完成3座大棚钢结构焊接，正在焊接剩余大棚钢结构，完成工程量的70%。</t>
  </si>
  <si>
    <t>平罗县宝丰镇宝丰村2023-2024年菌菇大棚建设项目</t>
  </si>
  <si>
    <t>宝丰镇宝丰村</t>
  </si>
  <si>
    <t>项目总用地面积11.83亩，主要新建轻钢结构菌菇种植大棚5座；敷设de110聚乙烯供水主管110m，de63供水支管15m，砖砌阀门井1座、安装电线杆3杆、二级和三级变电箱8台；每座大棚配备升温设备1套、智能化设备1套。</t>
  </si>
  <si>
    <t>2023.04-2024.11</t>
  </si>
  <si>
    <t>平审管批字〔2023〕83号</t>
  </si>
  <si>
    <t>宁夏郎烽建设工程有限公司</t>
  </si>
  <si>
    <t>工程已完工，正在进行审计结算。</t>
  </si>
  <si>
    <t>崇岗镇兰丰村</t>
  </si>
  <si>
    <t>城关镇沿河村设施农业产业园（二期）</t>
  </si>
  <si>
    <t>城关镇沿河村</t>
  </si>
  <si>
    <t>新建长75 m x1宽2 m的新型材料温室10座，总用地面积 21800.62 ㎡ (32.7 亩) ， 每座建筑面积900 ㎡，总建筑面积9000 ㎡，同时配套供水、供电等附属配套工程</t>
  </si>
  <si>
    <t>2023.01-2023.07</t>
  </si>
  <si>
    <t>平审管批字〔2023〕2号</t>
  </si>
  <si>
    <t>宁夏第二建筑有限公司</t>
  </si>
  <si>
    <t>项目已完工，已完成自验和审计结算，结算价为3749631.20元，准备进行财务决算。</t>
  </si>
  <si>
    <t>平罗县高仁乡八顷村瓜菜保鲜分拣冷链中心建设项目</t>
  </si>
  <si>
    <t>高仁乡八顷村</t>
  </si>
  <si>
    <t>项目主要新建门式钢架保鲜库和分拣大棚各1座，总建筑面积2688㎡，配套建设室内外场地混凝土硬化面积1780㎡，新建200KV箱变1台及给排水等基础设施。</t>
  </si>
  <si>
    <t>2023.04-2024.08</t>
  </si>
  <si>
    <t>平审管批字〔2023〕84号</t>
  </si>
  <si>
    <t>宁夏诚业建设工程有限公司</t>
  </si>
  <si>
    <t>已完成保鲜库和分拣中心主体工程，准备进行场地硬化、分拣设备和大门安装，已完成工程量的80%.</t>
  </si>
  <si>
    <t>高仁乡人民政府</t>
  </si>
  <si>
    <t>平罗县国道109线黄渠桥通润村段供水管道迁移改造工程</t>
  </si>
  <si>
    <t>黄渠桥通润村</t>
  </si>
  <si>
    <t>项目通润村段迁移起点位于国道109线五四支沟交汇处至通润村三队，线路总长5000m,上新渠段迁移起点位于国道109线上新渠交汇处至远景村三队，线路总长300m；建设内容主要包括迁改De63-De50输水管线供水主管网7549m，砌筑阀门井、水表井29座，入户安装智能水表72块等设施设备。</t>
  </si>
  <si>
    <t>2023.04-2023.12</t>
  </si>
  <si>
    <t>平审管批字〔2023〕48号</t>
  </si>
  <si>
    <t>平罗县德渊水利工程建筑有限公司</t>
  </si>
  <si>
    <t>项目已完成管网开挖及回填11211.28m³,铺设De75供水主管网2301m，De63供水支管网4579m，De50供水支管1501m，混凝土阀门井30座，安装智能水表55块。已完成工程整体形象进度的85%。</t>
  </si>
  <si>
    <t>宁夏德渊市政产业投资建设（集团）有限公司</t>
  </si>
  <si>
    <t>陶乐镇马太沟村肉羊养殖园区基础设施配套项目</t>
  </si>
  <si>
    <t>陶乐镇马太沟村</t>
  </si>
  <si>
    <t>新建附属用房5间，草料棚2座，消毒室 1座；配套室外基础配套设施：包括围墙工程、道路硬化工程、土方工程及监控及室外给排水工程。</t>
  </si>
  <si>
    <t>2023.06-2024.06</t>
  </si>
  <si>
    <t>宁夏众捷建设景观工程有限公司</t>
  </si>
  <si>
    <t>平罗县红崖子乡红崖子村新建斗渠砌护工程</t>
  </si>
  <si>
    <t>红崖子乡红崖子村</t>
  </si>
  <si>
    <t>该项目预算总投资69.42万元，新建砌护斗渠1条及渠道配套建筑物29座。</t>
  </si>
  <si>
    <t>平审管批字〔2023〕116号</t>
  </si>
  <si>
    <t>宁夏起扬建设工程有限公司</t>
  </si>
  <si>
    <t>项目已完工，审计结算价451506.14元，正在进行财务决算。</t>
  </si>
  <si>
    <t>乡村振兴公益性岗位补助</t>
  </si>
  <si>
    <t>用于2023年（脱贫户、监测对象）乡村振兴公益性岗位200人左右补助资金。</t>
  </si>
  <si>
    <t>截至11月底，共发放公益性岗位补助资金183.543758万元（每人1622.08元/月），预计截至12底共发放公益性岗位补助资金215.5万元，资金下差2.5万元。</t>
  </si>
  <si>
    <t>崇岗镇暖泉村田园综合体建设项目</t>
  </si>
  <si>
    <t>崇岗镇暖泉村</t>
  </si>
  <si>
    <t>项目占地22亩，主要新建4栋日光温室，配套水电路等基础设施改造和新建，由村集体管理运营，吸引社会投资参与农文旅休闲产业开发，改造现有房屋院落，新建民宿、农家乐，打造环境优美、生态宜居、设施齐全、具有产业特色、服务一流的休闲采摘田园综合体。</t>
  </si>
  <si>
    <t>已完成3栋日光温室建设，正在完善水、电等基础设施</t>
  </si>
  <si>
    <t>县委组织部、农经站</t>
  </si>
  <si>
    <t>电商快递仓储车间建设租赁项目</t>
  </si>
  <si>
    <t>城关镇    新民村、关渠村</t>
  </si>
  <si>
    <t>该项目位于平罗县城关镇新民村快递仓储物流园区，依托已建成分拨车间一期效益，建设电商快递仓储车间项目二期项目。实施内容：该项目总占地面积 4000㎡，其中快递分拨车间建筑面积2400㎡，车间内部场地硬化面积2400㎡，室外场地硬化面积1600㎡（说明：门式钢结构车间宽30m，长80m，高7m，起脊1m，车间硬化高度30cm。）</t>
  </si>
  <si>
    <t>已完成全部建设内容，正在进行报验工作。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</si>
</sst>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0000_ "/>
    <numFmt numFmtId="178" formatCode="0_ "/>
    <numFmt numFmtId="179" formatCode="0.00_ "/>
  </numFmts>
  <fonts count="49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16"/>
      <name val="宋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2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11" borderId="6" applyNumberFormat="0" applyAlignment="0" applyProtection="0">
      <alignment vertical="center"/>
    </xf>
    <xf numFmtId="0" fontId="46" fillId="11" borderId="5" applyNumberFormat="0" applyAlignment="0" applyProtection="0">
      <alignment vertical="center"/>
    </xf>
    <xf numFmtId="0" fontId="47" fillId="24" borderId="12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178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178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18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43" fontId="15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1" fontId="15" fillId="2" borderId="1" xfId="0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43" fontId="19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9" fontId="19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22" fillId="2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3" fontId="18" fillId="0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vertical="center"/>
    </xf>
    <xf numFmtId="176" fontId="1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9" fontId="24" fillId="2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177" fontId="2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7" fontId="2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tabSelected="1" view="pageBreakPreview" zoomScaleNormal="100" workbookViewId="0">
      <selection activeCell="A1" sqref="A1:Q1"/>
    </sheetView>
  </sheetViews>
  <sheetFormatPr defaultColWidth="17.8583333333333" defaultRowHeight="13.5"/>
  <cols>
    <col min="1" max="1" width="4.375" style="11" customWidth="1"/>
    <col min="2" max="2" width="11.875" style="12" customWidth="1"/>
    <col min="3" max="3" width="6.75" style="11" customWidth="1"/>
    <col min="4" max="4" width="6.625" style="11" customWidth="1"/>
    <col min="5" max="5" width="28.25" style="13" customWidth="1"/>
    <col min="6" max="6" width="6.625" style="11" customWidth="1"/>
    <col min="7" max="7" width="10.375" style="11" customWidth="1"/>
    <col min="8" max="8" width="12.875" style="11" customWidth="1"/>
    <col min="9" max="9" width="12" style="11" customWidth="1"/>
    <col min="10" max="10" width="14.125" style="14" customWidth="1"/>
    <col min="11" max="11" width="9" style="11" customWidth="1"/>
    <col min="12" max="12" width="10.875" style="12" customWidth="1"/>
    <col min="13" max="13" width="15.875" style="15" customWidth="1"/>
    <col min="14" max="14" width="9.75" style="16" customWidth="1"/>
    <col min="15" max="15" width="23.5" style="17" customWidth="1"/>
    <col min="16" max="16" width="10.875" style="11" customWidth="1"/>
    <col min="17" max="17" width="6.875" style="18" customWidth="1"/>
    <col min="18" max="18" width="0.25" style="19" customWidth="1"/>
    <col min="19" max="20" width="14.125" style="11" hidden="1" customWidth="1"/>
    <col min="21" max="21" width="11.625" style="20" hidden="1" customWidth="1"/>
    <col min="22" max="22" width="12.875" style="14" hidden="1" customWidth="1"/>
    <col min="23" max="23" width="11.625" style="11" hidden="1" customWidth="1"/>
    <col min="24" max="24" width="12.875" style="14" hidden="1" customWidth="1"/>
    <col min="25" max="25" width="12.875" style="11" hidden="1" customWidth="1"/>
    <col min="26" max="26" width="17.8583333333333" style="11" hidden="1" customWidth="1"/>
    <col min="27" max="27" width="10.875" style="1" hidden="1" customWidth="1"/>
    <col min="28" max="32" width="17.8583333333333" style="11" customWidth="1"/>
    <col min="33" max="16384" width="7" style="11" customWidth="1"/>
  </cols>
  <sheetData>
    <row r="1" s="1" customFormat="1" ht="31.5" spans="1:24">
      <c r="A1" s="21" t="s">
        <v>0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  <c r="M1" s="63"/>
      <c r="N1" s="64"/>
      <c r="O1" s="65"/>
      <c r="P1" s="21"/>
      <c r="Q1" s="21"/>
      <c r="R1" s="104"/>
      <c r="U1" s="105"/>
      <c r="V1" s="106"/>
      <c r="X1" s="106"/>
    </row>
    <row r="2" s="2" customFormat="1" ht="20.25" spans="1:24">
      <c r="A2" s="2" t="s">
        <v>1</v>
      </c>
      <c r="B2" s="23"/>
      <c r="C2" s="2"/>
      <c r="D2" s="2"/>
      <c r="E2" s="2"/>
      <c r="F2" s="2"/>
      <c r="G2" s="2"/>
      <c r="H2" s="2"/>
      <c r="I2" s="2"/>
      <c r="J2" s="66"/>
      <c r="K2" s="2"/>
      <c r="L2" s="23"/>
      <c r="M2" s="67"/>
      <c r="N2" s="68"/>
      <c r="O2" s="69"/>
      <c r="P2" s="2"/>
      <c r="Q2" s="2"/>
      <c r="R2" s="66"/>
      <c r="U2" s="107"/>
      <c r="V2" s="66"/>
      <c r="X2" s="66"/>
    </row>
    <row r="3" s="3" customFormat="1" ht="75" spans="1:27">
      <c r="A3" s="24" t="s">
        <v>2</v>
      </c>
      <c r="B3" s="25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70" t="s">
        <v>11</v>
      </c>
      <c r="K3" s="24" t="s">
        <v>12</v>
      </c>
      <c r="L3" s="25" t="s">
        <v>13</v>
      </c>
      <c r="M3" s="71" t="s">
        <v>14</v>
      </c>
      <c r="N3" s="72" t="s">
        <v>15</v>
      </c>
      <c r="O3" s="73" t="s">
        <v>16</v>
      </c>
      <c r="P3" s="24" t="s">
        <v>17</v>
      </c>
      <c r="Q3" s="24" t="s">
        <v>18</v>
      </c>
      <c r="R3" s="70" t="s">
        <v>19</v>
      </c>
      <c r="S3" s="108" t="s">
        <v>20</v>
      </c>
      <c r="T3" s="108" t="s">
        <v>21</v>
      </c>
      <c r="U3" s="108" t="s">
        <v>22</v>
      </c>
      <c r="V3" s="108" t="s">
        <v>23</v>
      </c>
      <c r="W3" s="109" t="s">
        <v>24</v>
      </c>
      <c r="X3" s="110" t="s">
        <v>25</v>
      </c>
      <c r="Y3" s="109" t="s">
        <v>26</v>
      </c>
      <c r="Z3" s="109" t="s">
        <v>27</v>
      </c>
      <c r="AA3" s="25" t="s">
        <v>28</v>
      </c>
    </row>
    <row r="4" s="4" customFormat="1" ht="36" customHeight="1" spans="1:27">
      <c r="A4" s="26" t="s">
        <v>29</v>
      </c>
      <c r="B4" s="27"/>
      <c r="C4" s="28"/>
      <c r="D4" s="29"/>
      <c r="E4" s="30"/>
      <c r="F4" s="31"/>
      <c r="G4" s="31"/>
      <c r="H4" s="31">
        <f t="shared" ref="H4:M4" si="0">SUM(H5+H37)</f>
        <v>22115.5575</v>
      </c>
      <c r="I4" s="31"/>
      <c r="J4" s="31">
        <f t="shared" si="0"/>
        <v>3733.7206</v>
      </c>
      <c r="K4" s="31">
        <f t="shared" si="0"/>
        <v>3944</v>
      </c>
      <c r="L4" s="74">
        <f t="shared" si="0"/>
        <v>10346.001296</v>
      </c>
      <c r="M4" s="31">
        <f t="shared" si="0"/>
        <v>10090.65433</v>
      </c>
      <c r="N4" s="75">
        <f t="shared" ref="N4:N33" si="1">M4/L4</f>
        <v>0.975319260195847</v>
      </c>
      <c r="O4" s="76"/>
      <c r="P4" s="31"/>
      <c r="Q4" s="111"/>
      <c r="R4" s="112">
        <f>SUM(S4:Z4)</f>
        <v>9656.687554</v>
      </c>
      <c r="S4" s="31">
        <f t="shared" ref="S4:Z4" si="2">SUM(S5+S37)</f>
        <v>1607.225104</v>
      </c>
      <c r="T4" s="31">
        <f t="shared" si="2"/>
        <v>2348.872538</v>
      </c>
      <c r="U4" s="31">
        <f t="shared" si="2"/>
        <v>1226.02</v>
      </c>
      <c r="V4" s="31">
        <f t="shared" si="2"/>
        <v>1403.653187</v>
      </c>
      <c r="W4" s="31">
        <f t="shared" si="2"/>
        <v>539.669</v>
      </c>
      <c r="X4" s="31">
        <f t="shared" si="2"/>
        <v>1660.325568</v>
      </c>
      <c r="Y4" s="31">
        <f t="shared" si="2"/>
        <v>653.189801</v>
      </c>
      <c r="Z4" s="31">
        <f t="shared" si="2"/>
        <v>217.732356</v>
      </c>
      <c r="AA4" s="31"/>
    </row>
    <row r="5" s="4" customFormat="1" ht="30" customHeight="1" spans="1:27">
      <c r="A5" s="32" t="s">
        <v>30</v>
      </c>
      <c r="B5" s="33"/>
      <c r="C5" s="33"/>
      <c r="D5" s="33"/>
      <c r="E5" s="34"/>
      <c r="F5" s="31"/>
      <c r="G5" s="31"/>
      <c r="H5" s="31">
        <f t="shared" ref="H5:M5" si="3">SUM(H6:H36)</f>
        <v>17978.4875</v>
      </c>
      <c r="I5" s="77">
        <v>0</v>
      </c>
      <c r="J5" s="78"/>
      <c r="K5" s="31">
        <f t="shared" si="3"/>
        <v>3944</v>
      </c>
      <c r="L5" s="79">
        <f t="shared" si="3"/>
        <v>8130.001296</v>
      </c>
      <c r="M5" s="80">
        <f t="shared" si="3"/>
        <v>7907.965186</v>
      </c>
      <c r="N5" s="81">
        <f t="shared" si="1"/>
        <v>0.972689289716443</v>
      </c>
      <c r="O5" s="76"/>
      <c r="P5" s="31"/>
      <c r="Q5" s="111"/>
      <c r="R5" s="112">
        <f t="shared" ref="R5:R10" si="4">SUM(S5+T5+U5+V5+W5+X5+Y5+Z5)</f>
        <v>7644.594954</v>
      </c>
      <c r="S5" s="31">
        <f t="shared" ref="S5:Z5" si="5">SUM(S6:S36)</f>
        <v>1607.225104</v>
      </c>
      <c r="T5" s="31">
        <f t="shared" si="5"/>
        <v>2348.872538</v>
      </c>
      <c r="U5" s="31">
        <f t="shared" si="5"/>
        <v>544.52</v>
      </c>
      <c r="V5" s="31">
        <f t="shared" si="5"/>
        <v>737.653187</v>
      </c>
      <c r="W5" s="31">
        <f t="shared" si="5"/>
        <v>371.6185</v>
      </c>
      <c r="X5" s="31">
        <f t="shared" si="5"/>
        <v>1526.5328</v>
      </c>
      <c r="Y5" s="31">
        <f t="shared" si="5"/>
        <v>450.523817</v>
      </c>
      <c r="Z5" s="31">
        <f t="shared" si="5"/>
        <v>57.649008</v>
      </c>
      <c r="AA5" s="31"/>
    </row>
    <row r="6" s="5" customFormat="1" ht="81" customHeight="1" spans="1:27">
      <c r="A6" s="35">
        <v>1</v>
      </c>
      <c r="B6" s="35" t="s">
        <v>31</v>
      </c>
      <c r="C6" s="35" t="s">
        <v>32</v>
      </c>
      <c r="D6" s="35" t="s">
        <v>33</v>
      </c>
      <c r="E6" s="35" t="s">
        <v>34</v>
      </c>
      <c r="F6" s="35">
        <v>2023</v>
      </c>
      <c r="G6" s="35"/>
      <c r="H6" s="36">
        <v>899.22</v>
      </c>
      <c r="I6" s="82">
        <v>0</v>
      </c>
      <c r="J6" s="82">
        <v>0</v>
      </c>
      <c r="K6" s="82">
        <v>0</v>
      </c>
      <c r="L6" s="83">
        <v>899.22</v>
      </c>
      <c r="M6" s="83">
        <v>899.22</v>
      </c>
      <c r="N6" s="84">
        <f t="shared" si="1"/>
        <v>1</v>
      </c>
      <c r="O6" s="35" t="s">
        <v>35</v>
      </c>
      <c r="P6" s="35" t="s">
        <v>36</v>
      </c>
      <c r="Q6" s="113"/>
      <c r="R6" s="114">
        <f t="shared" si="4"/>
        <v>899.22</v>
      </c>
      <c r="S6" s="90">
        <v>0</v>
      </c>
      <c r="T6" s="90">
        <v>0</v>
      </c>
      <c r="U6" s="115">
        <v>0</v>
      </c>
      <c r="V6" s="116"/>
      <c r="W6" s="116"/>
      <c r="X6" s="116">
        <v>899.22</v>
      </c>
      <c r="Y6" s="141"/>
      <c r="Z6" s="142"/>
      <c r="AA6" s="143">
        <f>L6-M6</f>
        <v>0</v>
      </c>
    </row>
    <row r="7" s="6" customFormat="1" ht="83" customHeight="1" spans="1:27">
      <c r="A7" s="37">
        <v>2</v>
      </c>
      <c r="B7" s="37" t="s">
        <v>37</v>
      </c>
      <c r="C7" s="37" t="s">
        <v>32</v>
      </c>
      <c r="D7" s="37" t="s">
        <v>33</v>
      </c>
      <c r="E7" s="37" t="s">
        <v>38</v>
      </c>
      <c r="F7" s="37">
        <v>2023</v>
      </c>
      <c r="G7" s="37"/>
      <c r="H7" s="36">
        <v>47.9475</v>
      </c>
      <c r="I7" s="85">
        <v>0</v>
      </c>
      <c r="J7" s="85">
        <v>0</v>
      </c>
      <c r="K7" s="85">
        <v>0</v>
      </c>
      <c r="L7" s="83">
        <v>47.9475</v>
      </c>
      <c r="M7" s="83">
        <v>47.9475</v>
      </c>
      <c r="N7" s="86">
        <f t="shared" si="1"/>
        <v>1</v>
      </c>
      <c r="O7" s="35" t="s">
        <v>39</v>
      </c>
      <c r="P7" s="37" t="s">
        <v>36</v>
      </c>
      <c r="Q7" s="38"/>
      <c r="R7" s="114">
        <f t="shared" si="4"/>
        <v>47.9475</v>
      </c>
      <c r="S7" s="90">
        <v>0</v>
      </c>
      <c r="T7" s="117">
        <v>47.9475</v>
      </c>
      <c r="U7" s="115">
        <v>0</v>
      </c>
      <c r="V7" s="118"/>
      <c r="W7" s="118"/>
      <c r="X7" s="118"/>
      <c r="Y7" s="127"/>
      <c r="Z7" s="127"/>
      <c r="AA7" s="127"/>
    </row>
    <row r="8" s="6" customFormat="1" ht="91" customHeight="1" spans="1:27">
      <c r="A8" s="37">
        <v>3</v>
      </c>
      <c r="B8" s="37" t="s">
        <v>40</v>
      </c>
      <c r="C8" s="37" t="s">
        <v>41</v>
      </c>
      <c r="D8" s="37" t="s">
        <v>42</v>
      </c>
      <c r="E8" s="37" t="s">
        <v>43</v>
      </c>
      <c r="F8" s="37" t="s">
        <v>44</v>
      </c>
      <c r="G8" s="38" t="s">
        <v>45</v>
      </c>
      <c r="H8" s="39">
        <v>1602</v>
      </c>
      <c r="I8" s="43" t="s">
        <v>46</v>
      </c>
      <c r="J8" s="83" t="s">
        <v>47</v>
      </c>
      <c r="K8" s="39">
        <v>800</v>
      </c>
      <c r="L8" s="39">
        <v>550</v>
      </c>
      <c r="M8" s="83">
        <v>550</v>
      </c>
      <c r="N8" s="86">
        <f t="shared" si="1"/>
        <v>1</v>
      </c>
      <c r="O8" s="35" t="s">
        <v>48</v>
      </c>
      <c r="P8" s="37" t="s">
        <v>49</v>
      </c>
      <c r="Q8" s="38"/>
      <c r="R8" s="114">
        <f t="shared" si="4"/>
        <v>550</v>
      </c>
      <c r="S8" s="119">
        <v>140</v>
      </c>
      <c r="T8" s="117">
        <v>140</v>
      </c>
      <c r="U8" s="115">
        <v>0</v>
      </c>
      <c r="V8" s="118">
        <v>270</v>
      </c>
      <c r="W8" s="120"/>
      <c r="X8" s="118"/>
      <c r="Y8" s="127"/>
      <c r="Z8" s="127"/>
      <c r="AA8" s="144">
        <v>-170</v>
      </c>
    </row>
    <row r="9" s="6" customFormat="1" ht="114" customHeight="1" spans="1:27">
      <c r="A9" s="37">
        <v>4</v>
      </c>
      <c r="B9" s="37" t="s">
        <v>50</v>
      </c>
      <c r="C9" s="37" t="s">
        <v>32</v>
      </c>
      <c r="D9" s="37" t="s">
        <v>51</v>
      </c>
      <c r="E9" s="37" t="s">
        <v>52</v>
      </c>
      <c r="F9" s="37" t="s">
        <v>53</v>
      </c>
      <c r="G9" s="38" t="s">
        <v>54</v>
      </c>
      <c r="H9" s="39">
        <v>930.78</v>
      </c>
      <c r="I9" s="43" t="s">
        <v>55</v>
      </c>
      <c r="J9" s="83">
        <v>712.1668</v>
      </c>
      <c r="K9" s="85">
        <v>0</v>
      </c>
      <c r="L9" s="39">
        <v>718.454299</v>
      </c>
      <c r="M9" s="83">
        <v>697.1106</v>
      </c>
      <c r="N9" s="86">
        <f t="shared" si="1"/>
        <v>0.970292196692667</v>
      </c>
      <c r="O9" s="35" t="s">
        <v>56</v>
      </c>
      <c r="P9" s="37" t="s">
        <v>57</v>
      </c>
      <c r="Q9" s="38"/>
      <c r="R9" s="121">
        <f t="shared" si="4"/>
        <v>600.1</v>
      </c>
      <c r="S9" s="119"/>
      <c r="T9" s="117">
        <v>217.6</v>
      </c>
      <c r="U9" s="115">
        <v>0</v>
      </c>
      <c r="V9" s="118">
        <v>3</v>
      </c>
      <c r="W9" s="118"/>
      <c r="X9" s="118">
        <v>67</v>
      </c>
      <c r="Y9" s="127">
        <v>280</v>
      </c>
      <c r="Z9" s="145">
        <v>32.5</v>
      </c>
      <c r="AA9" s="127"/>
    </row>
    <row r="10" s="7" customFormat="1" ht="91" customHeight="1" spans="1:27">
      <c r="A10" s="35">
        <v>5</v>
      </c>
      <c r="B10" s="40" t="s">
        <v>58</v>
      </c>
      <c r="C10" s="40" t="s">
        <v>32</v>
      </c>
      <c r="D10" s="35" t="s">
        <v>59</v>
      </c>
      <c r="E10" s="40" t="s">
        <v>60</v>
      </c>
      <c r="F10" s="40" t="s">
        <v>53</v>
      </c>
      <c r="G10" s="41" t="s">
        <v>61</v>
      </c>
      <c r="H10" s="42">
        <v>1292.12</v>
      </c>
      <c r="I10" s="40" t="s">
        <v>62</v>
      </c>
      <c r="J10" s="36">
        <v>992.114</v>
      </c>
      <c r="K10" s="82">
        <v>0</v>
      </c>
      <c r="L10" s="39">
        <v>359</v>
      </c>
      <c r="M10" s="83">
        <v>359</v>
      </c>
      <c r="N10" s="86">
        <f t="shared" si="1"/>
        <v>1</v>
      </c>
      <c r="O10" s="42" t="s">
        <v>63</v>
      </c>
      <c r="P10" s="40" t="s">
        <v>57</v>
      </c>
      <c r="Q10" s="41"/>
      <c r="R10" s="114">
        <f t="shared" si="4"/>
        <v>359</v>
      </c>
      <c r="S10" s="119"/>
      <c r="T10" s="116">
        <v>300</v>
      </c>
      <c r="U10" s="115">
        <v>0</v>
      </c>
      <c r="V10" s="116">
        <v>0.59</v>
      </c>
      <c r="W10" s="116"/>
      <c r="X10" s="116">
        <v>58.41</v>
      </c>
      <c r="Y10" s="143"/>
      <c r="Z10" s="127"/>
      <c r="AA10" s="143">
        <v>-633</v>
      </c>
    </row>
    <row r="11" s="7" customFormat="1" ht="84" customHeight="1" spans="1:27">
      <c r="A11" s="35">
        <v>6</v>
      </c>
      <c r="B11" s="37" t="s">
        <v>64</v>
      </c>
      <c r="C11" s="43" t="s">
        <v>32</v>
      </c>
      <c r="D11" s="37" t="s">
        <v>65</v>
      </c>
      <c r="E11" s="37" t="s">
        <v>66</v>
      </c>
      <c r="F11" s="37">
        <v>2023</v>
      </c>
      <c r="G11" s="38" t="s">
        <v>67</v>
      </c>
      <c r="H11" s="39">
        <v>104.91</v>
      </c>
      <c r="I11" s="43" t="s">
        <v>68</v>
      </c>
      <c r="J11" s="83">
        <v>95.73</v>
      </c>
      <c r="K11" s="85">
        <v>0</v>
      </c>
      <c r="L11" s="39">
        <v>97</v>
      </c>
      <c r="M11" s="87">
        <v>91.540099</v>
      </c>
      <c r="N11" s="86">
        <f t="shared" si="1"/>
        <v>0.943712360824742</v>
      </c>
      <c r="O11" s="40" t="s">
        <v>69</v>
      </c>
      <c r="P11" s="37" t="s">
        <v>70</v>
      </c>
      <c r="Q11" s="41"/>
      <c r="R11" s="122">
        <v>91.540099</v>
      </c>
      <c r="S11" s="119"/>
      <c r="T11" s="116"/>
      <c r="U11" s="115"/>
      <c r="V11" s="116"/>
      <c r="W11" s="116"/>
      <c r="X11" s="116"/>
      <c r="Y11" s="143"/>
      <c r="Z11" s="146">
        <v>10.169008</v>
      </c>
      <c r="AA11" s="143">
        <v>0.692001</v>
      </c>
    </row>
    <row r="12" s="6" customFormat="1" ht="91" customHeight="1" spans="1:27">
      <c r="A12" s="37">
        <v>7</v>
      </c>
      <c r="B12" s="37" t="s">
        <v>71</v>
      </c>
      <c r="C12" s="37" t="s">
        <v>32</v>
      </c>
      <c r="D12" s="37" t="s">
        <v>72</v>
      </c>
      <c r="E12" s="37" t="s">
        <v>73</v>
      </c>
      <c r="F12" s="37" t="s">
        <v>74</v>
      </c>
      <c r="G12" s="38" t="s">
        <v>75</v>
      </c>
      <c r="H12" s="39">
        <v>635.79</v>
      </c>
      <c r="I12" s="43" t="s">
        <v>76</v>
      </c>
      <c r="J12" s="83">
        <v>580.1083</v>
      </c>
      <c r="K12" s="85">
        <v>0</v>
      </c>
      <c r="L12" s="39">
        <v>190</v>
      </c>
      <c r="M12" s="83">
        <v>190</v>
      </c>
      <c r="N12" s="86">
        <f t="shared" si="1"/>
        <v>1</v>
      </c>
      <c r="O12" s="35" t="s">
        <v>48</v>
      </c>
      <c r="P12" s="37" t="s">
        <v>77</v>
      </c>
      <c r="Q12" s="38"/>
      <c r="R12" s="121">
        <f t="shared" ref="R12:R30" si="6">SUM(S12+T12+U12+V12+W12+X12+Y12+Z12)</f>
        <v>250</v>
      </c>
      <c r="S12" s="119">
        <v>174</v>
      </c>
      <c r="T12" s="117">
        <f>16</f>
        <v>16</v>
      </c>
      <c r="U12" s="115">
        <v>0</v>
      </c>
      <c r="V12" s="116"/>
      <c r="W12" s="123"/>
      <c r="X12" s="116"/>
      <c r="Y12" s="127">
        <v>60</v>
      </c>
      <c r="Z12" s="127"/>
      <c r="AA12" s="127">
        <v>-20</v>
      </c>
    </row>
    <row r="13" s="6" customFormat="1" ht="103" customHeight="1" spans="1:27">
      <c r="A13" s="37">
        <v>8</v>
      </c>
      <c r="B13" s="37" t="s">
        <v>78</v>
      </c>
      <c r="C13" s="43" t="s">
        <v>32</v>
      </c>
      <c r="D13" s="37" t="s">
        <v>59</v>
      </c>
      <c r="E13" s="43" t="s">
        <v>79</v>
      </c>
      <c r="F13" s="37" t="s">
        <v>53</v>
      </c>
      <c r="G13" s="38" t="s">
        <v>80</v>
      </c>
      <c r="H13" s="39">
        <v>953.27</v>
      </c>
      <c r="I13" s="43" t="s">
        <v>76</v>
      </c>
      <c r="J13" s="83">
        <v>794.8534</v>
      </c>
      <c r="K13" s="85">
        <v>0</v>
      </c>
      <c r="L13" s="39">
        <v>607</v>
      </c>
      <c r="M13" s="83">
        <v>607</v>
      </c>
      <c r="N13" s="86">
        <f t="shared" si="1"/>
        <v>1</v>
      </c>
      <c r="O13" s="40" t="s">
        <v>81</v>
      </c>
      <c r="P13" s="43" t="s">
        <v>57</v>
      </c>
      <c r="Q13" s="38"/>
      <c r="R13" s="114">
        <f t="shared" si="6"/>
        <v>447</v>
      </c>
      <c r="S13" s="90">
        <v>0</v>
      </c>
      <c r="T13" s="117">
        <v>241.4422</v>
      </c>
      <c r="U13" s="116">
        <v>1.42</v>
      </c>
      <c r="V13" s="124">
        <v>90</v>
      </c>
      <c r="W13" s="125"/>
      <c r="X13" s="124">
        <v>114.1378</v>
      </c>
      <c r="Y13" s="127"/>
      <c r="Z13" s="127"/>
      <c r="AA13" s="127">
        <v>-347.85</v>
      </c>
    </row>
    <row r="14" s="6" customFormat="1" ht="104" customHeight="1" spans="1:27">
      <c r="A14" s="37">
        <v>9</v>
      </c>
      <c r="B14" s="37" t="s">
        <v>82</v>
      </c>
      <c r="C14" s="37" t="s">
        <v>32</v>
      </c>
      <c r="D14" s="37" t="s">
        <v>51</v>
      </c>
      <c r="E14" s="37" t="s">
        <v>83</v>
      </c>
      <c r="F14" s="37">
        <v>2023</v>
      </c>
      <c r="G14" s="38" t="s">
        <v>84</v>
      </c>
      <c r="H14" s="39">
        <v>927.51</v>
      </c>
      <c r="I14" s="43" t="s">
        <v>85</v>
      </c>
      <c r="J14" s="83" t="s">
        <v>86</v>
      </c>
      <c r="K14" s="85">
        <v>0</v>
      </c>
      <c r="L14" s="39">
        <v>423.9973</v>
      </c>
      <c r="M14" s="83">
        <v>423.997304</v>
      </c>
      <c r="N14" s="86">
        <f t="shared" si="1"/>
        <v>1.00000000943402</v>
      </c>
      <c r="O14" s="40" t="s">
        <v>87</v>
      </c>
      <c r="P14" s="37" t="s">
        <v>57</v>
      </c>
      <c r="Q14" s="38"/>
      <c r="R14" s="114">
        <f t="shared" si="6"/>
        <v>400</v>
      </c>
      <c r="S14" s="90">
        <v>0</v>
      </c>
      <c r="T14" s="117">
        <f>108+132.2+0.5187+0.4237+3.0576</f>
        <v>244.2</v>
      </c>
      <c r="U14" s="115">
        <v>0</v>
      </c>
      <c r="V14" s="124">
        <v>114.5</v>
      </c>
      <c r="W14" s="124"/>
      <c r="X14" s="124">
        <v>41.3</v>
      </c>
      <c r="Y14" s="127"/>
      <c r="Z14" s="127"/>
      <c r="AA14" s="127">
        <v>-401.08</v>
      </c>
    </row>
    <row r="15" s="6" customFormat="1" ht="72" customHeight="1" spans="1:27">
      <c r="A15" s="37">
        <v>10</v>
      </c>
      <c r="B15" s="37" t="s">
        <v>88</v>
      </c>
      <c r="C15" s="37" t="s">
        <v>32</v>
      </c>
      <c r="D15" s="37" t="s">
        <v>59</v>
      </c>
      <c r="E15" s="37" t="s">
        <v>89</v>
      </c>
      <c r="F15" s="37">
        <v>2023</v>
      </c>
      <c r="G15" s="38" t="s">
        <v>90</v>
      </c>
      <c r="H15" s="39">
        <v>215.88</v>
      </c>
      <c r="I15" s="43" t="s">
        <v>91</v>
      </c>
      <c r="J15" s="83">
        <v>193.5277</v>
      </c>
      <c r="K15" s="85">
        <v>0</v>
      </c>
      <c r="L15" s="39">
        <v>193.067724</v>
      </c>
      <c r="M15" s="83">
        <v>187.3239</v>
      </c>
      <c r="N15" s="86">
        <f t="shared" si="1"/>
        <v>0.97024969331487</v>
      </c>
      <c r="O15" s="35" t="s">
        <v>92</v>
      </c>
      <c r="P15" s="37" t="s">
        <v>57</v>
      </c>
      <c r="Q15" s="38"/>
      <c r="R15" s="114">
        <f t="shared" si="6"/>
        <v>161</v>
      </c>
      <c r="S15" s="119">
        <v>58</v>
      </c>
      <c r="T15" s="117">
        <v>103</v>
      </c>
      <c r="U15" s="115">
        <v>0</v>
      </c>
      <c r="V15" s="118"/>
      <c r="W15" s="118"/>
      <c r="X15" s="118"/>
      <c r="Y15" s="127"/>
      <c r="Z15" s="127"/>
      <c r="AA15" s="127">
        <v>-32</v>
      </c>
    </row>
    <row r="16" s="6" customFormat="1" ht="90" customHeight="1" spans="1:27">
      <c r="A16" s="37">
        <v>11</v>
      </c>
      <c r="B16" s="37" t="s">
        <v>93</v>
      </c>
      <c r="C16" s="37" t="s">
        <v>41</v>
      </c>
      <c r="D16" s="37" t="s">
        <v>51</v>
      </c>
      <c r="E16" s="43" t="s">
        <v>94</v>
      </c>
      <c r="F16" s="37" t="s">
        <v>44</v>
      </c>
      <c r="G16" s="38" t="s">
        <v>95</v>
      </c>
      <c r="H16" s="39">
        <v>1786.95</v>
      </c>
      <c r="I16" s="43" t="s">
        <v>96</v>
      </c>
      <c r="J16" s="83" t="s">
        <v>97</v>
      </c>
      <c r="K16" s="39">
        <v>1250</v>
      </c>
      <c r="L16" s="39">
        <v>268.86267</v>
      </c>
      <c r="M16" s="83">
        <v>223.774</v>
      </c>
      <c r="N16" s="86">
        <f t="shared" si="1"/>
        <v>0.832298511355258</v>
      </c>
      <c r="O16" s="35" t="s">
        <v>98</v>
      </c>
      <c r="P16" s="37" t="s">
        <v>57</v>
      </c>
      <c r="Q16" s="38"/>
      <c r="R16" s="114">
        <f t="shared" si="6"/>
        <v>155.71</v>
      </c>
      <c r="S16" s="119">
        <f>59.5+32.3</f>
        <v>91.8</v>
      </c>
      <c r="T16" s="117">
        <f>3.41</f>
        <v>3.41</v>
      </c>
      <c r="U16" s="116">
        <v>60.5</v>
      </c>
      <c r="V16" s="118"/>
      <c r="W16" s="118"/>
      <c r="X16" s="118"/>
      <c r="Y16" s="127"/>
      <c r="Z16" s="127"/>
      <c r="AA16" s="127"/>
    </row>
    <row r="17" s="6" customFormat="1" ht="94" customHeight="1" spans="1:27">
      <c r="A17" s="37">
        <v>12</v>
      </c>
      <c r="B17" s="44" t="s">
        <v>99</v>
      </c>
      <c r="C17" s="43" t="s">
        <v>32</v>
      </c>
      <c r="D17" s="43" t="s">
        <v>100</v>
      </c>
      <c r="E17" s="43" t="s">
        <v>101</v>
      </c>
      <c r="F17" s="37">
        <v>2023</v>
      </c>
      <c r="G17" s="38" t="s">
        <v>102</v>
      </c>
      <c r="H17" s="39">
        <v>81.21</v>
      </c>
      <c r="I17" s="43" t="s">
        <v>103</v>
      </c>
      <c r="J17" s="83">
        <v>74.2485</v>
      </c>
      <c r="K17" s="85">
        <v>0</v>
      </c>
      <c r="L17" s="39">
        <v>74</v>
      </c>
      <c r="M17" s="87">
        <f>62+9.646343</f>
        <v>71.646343</v>
      </c>
      <c r="N17" s="86">
        <f t="shared" si="1"/>
        <v>0.968193824324324</v>
      </c>
      <c r="O17" s="40" t="s">
        <v>104</v>
      </c>
      <c r="P17" s="37" t="s">
        <v>70</v>
      </c>
      <c r="Q17" s="38"/>
      <c r="R17" s="114">
        <f t="shared" si="6"/>
        <v>71.646343</v>
      </c>
      <c r="S17" s="90">
        <v>0</v>
      </c>
      <c r="T17" s="126">
        <f>30</f>
        <v>30</v>
      </c>
      <c r="U17" s="118">
        <v>20</v>
      </c>
      <c r="V17" s="118">
        <v>12</v>
      </c>
      <c r="W17" s="118"/>
      <c r="X17" s="118"/>
      <c r="Y17" s="127">
        <v>9.646343</v>
      </c>
      <c r="Z17" s="127"/>
      <c r="AA17" s="127"/>
    </row>
    <row r="18" s="6" customFormat="1" ht="79" customHeight="1" spans="1:27">
      <c r="A18" s="37">
        <v>13</v>
      </c>
      <c r="B18" s="37" t="s">
        <v>105</v>
      </c>
      <c r="C18" s="37" t="s">
        <v>32</v>
      </c>
      <c r="D18" s="37" t="s">
        <v>106</v>
      </c>
      <c r="E18" s="45" t="s">
        <v>107</v>
      </c>
      <c r="F18" s="37">
        <v>2023</v>
      </c>
      <c r="G18" s="38" t="s">
        <v>108</v>
      </c>
      <c r="H18" s="39">
        <v>98</v>
      </c>
      <c r="I18" s="43" t="s">
        <v>109</v>
      </c>
      <c r="J18" s="83">
        <v>92.6331</v>
      </c>
      <c r="K18" s="85">
        <v>0</v>
      </c>
      <c r="L18" s="39">
        <f>H18-K18</f>
        <v>98</v>
      </c>
      <c r="M18" s="83">
        <v>95.065</v>
      </c>
      <c r="N18" s="86">
        <f t="shared" si="1"/>
        <v>0.970051020408163</v>
      </c>
      <c r="O18" s="35" t="s">
        <v>110</v>
      </c>
      <c r="P18" s="37" t="s">
        <v>70</v>
      </c>
      <c r="Q18" s="38"/>
      <c r="R18" s="114">
        <f t="shared" si="6"/>
        <v>95.065</v>
      </c>
      <c r="S18" s="119">
        <v>29.4</v>
      </c>
      <c r="T18" s="117">
        <v>29.4</v>
      </c>
      <c r="U18" s="116">
        <v>9.8</v>
      </c>
      <c r="V18" s="118"/>
      <c r="W18" s="118"/>
      <c r="X18" s="118">
        <v>26.465</v>
      </c>
      <c r="Y18" s="127"/>
      <c r="Z18" s="127"/>
      <c r="AA18" s="147">
        <v>0.008435</v>
      </c>
    </row>
    <row r="19" s="6" customFormat="1" ht="67" customHeight="1" spans="1:27">
      <c r="A19" s="37">
        <v>14</v>
      </c>
      <c r="B19" s="39" t="s">
        <v>111</v>
      </c>
      <c r="C19" s="39" t="s">
        <v>32</v>
      </c>
      <c r="D19" s="39" t="s">
        <v>112</v>
      </c>
      <c r="E19" s="39" t="s">
        <v>113</v>
      </c>
      <c r="F19" s="44">
        <v>2023</v>
      </c>
      <c r="G19" s="38" t="s">
        <v>114</v>
      </c>
      <c r="H19" s="39">
        <v>352.69</v>
      </c>
      <c r="I19" s="43" t="s">
        <v>115</v>
      </c>
      <c r="J19" s="83">
        <v>322.8056</v>
      </c>
      <c r="K19" s="85">
        <v>0</v>
      </c>
      <c r="L19" s="39">
        <v>240</v>
      </c>
      <c r="M19" s="83">
        <v>240</v>
      </c>
      <c r="N19" s="86">
        <f t="shared" si="1"/>
        <v>1</v>
      </c>
      <c r="O19" s="42" t="s">
        <v>116</v>
      </c>
      <c r="P19" s="39" t="s">
        <v>117</v>
      </c>
      <c r="Q19" s="38"/>
      <c r="R19" s="114">
        <f t="shared" si="6"/>
        <v>240</v>
      </c>
      <c r="S19" s="119">
        <v>80</v>
      </c>
      <c r="T19" s="117">
        <v>160</v>
      </c>
      <c r="U19" s="115">
        <v>0</v>
      </c>
      <c r="V19" s="118"/>
      <c r="W19" s="118"/>
      <c r="X19" s="118"/>
      <c r="Y19" s="127"/>
      <c r="Z19" s="127"/>
      <c r="AA19" s="148" t="s">
        <v>118</v>
      </c>
    </row>
    <row r="20" s="6" customFormat="1" ht="84" customHeight="1" spans="1:27">
      <c r="A20" s="37">
        <v>15</v>
      </c>
      <c r="B20" s="37" t="s">
        <v>119</v>
      </c>
      <c r="C20" s="37" t="s">
        <v>32</v>
      </c>
      <c r="D20" s="37" t="s">
        <v>59</v>
      </c>
      <c r="E20" s="37" t="s">
        <v>120</v>
      </c>
      <c r="F20" s="37">
        <v>2023</v>
      </c>
      <c r="G20" s="38" t="s">
        <v>121</v>
      </c>
      <c r="H20" s="39">
        <v>399.18</v>
      </c>
      <c r="I20" s="43" t="s">
        <v>122</v>
      </c>
      <c r="J20" s="83">
        <v>375.7353</v>
      </c>
      <c r="K20" s="85">
        <v>0</v>
      </c>
      <c r="L20" s="39">
        <v>378.191778</v>
      </c>
      <c r="M20" s="83">
        <v>366.951</v>
      </c>
      <c r="N20" s="86">
        <f t="shared" si="1"/>
        <v>0.970277571713894</v>
      </c>
      <c r="O20" s="35" t="s">
        <v>123</v>
      </c>
      <c r="P20" s="37" t="s">
        <v>57</v>
      </c>
      <c r="Q20" s="38"/>
      <c r="R20" s="121">
        <f t="shared" si="6"/>
        <v>313.5</v>
      </c>
      <c r="S20" s="119">
        <v>110</v>
      </c>
      <c r="T20" s="117">
        <f>1.4293+2.0707</f>
        <v>3.5</v>
      </c>
      <c r="U20" s="116">
        <v>60</v>
      </c>
      <c r="V20" s="124"/>
      <c r="W20" s="124">
        <v>60</v>
      </c>
      <c r="X20" s="124">
        <v>80</v>
      </c>
      <c r="Y20" s="127"/>
      <c r="Z20" s="127"/>
      <c r="AA20" s="127">
        <v>-29.24</v>
      </c>
    </row>
    <row r="21" s="6" customFormat="1" ht="91" customHeight="1" spans="1:27">
      <c r="A21" s="37">
        <v>16</v>
      </c>
      <c r="B21" s="35" t="s">
        <v>124</v>
      </c>
      <c r="C21" s="37" t="s">
        <v>32</v>
      </c>
      <c r="D21" s="37" t="s">
        <v>125</v>
      </c>
      <c r="E21" s="37" t="s">
        <v>126</v>
      </c>
      <c r="F21" s="37">
        <v>2023</v>
      </c>
      <c r="G21" s="38" t="s">
        <v>127</v>
      </c>
      <c r="H21" s="39">
        <v>378.2</v>
      </c>
      <c r="I21" s="43" t="s">
        <v>128</v>
      </c>
      <c r="J21" s="83">
        <v>330</v>
      </c>
      <c r="K21" s="85">
        <v>0</v>
      </c>
      <c r="L21" s="39">
        <v>346.599768</v>
      </c>
      <c r="M21" s="83">
        <v>329.419779</v>
      </c>
      <c r="N21" s="86">
        <f t="shared" si="1"/>
        <v>0.950432774092336</v>
      </c>
      <c r="O21" s="35" t="s">
        <v>129</v>
      </c>
      <c r="P21" s="37" t="s">
        <v>130</v>
      </c>
      <c r="Q21" s="38"/>
      <c r="R21" s="121">
        <f t="shared" si="6"/>
        <v>329.419738</v>
      </c>
      <c r="S21" s="119">
        <v>200</v>
      </c>
      <c r="T21" s="127">
        <v>80.507538</v>
      </c>
      <c r="U21" s="115">
        <v>0</v>
      </c>
      <c r="V21" s="118"/>
      <c r="W21" s="128">
        <v>48.9122</v>
      </c>
      <c r="X21" s="128"/>
      <c r="Y21" s="127"/>
      <c r="Z21" s="127"/>
      <c r="AA21" s="127" t="s">
        <v>131</v>
      </c>
    </row>
    <row r="22" s="7" customFormat="1" ht="175" customHeight="1" spans="1:27">
      <c r="A22" s="35">
        <v>17</v>
      </c>
      <c r="B22" s="35" t="s">
        <v>132</v>
      </c>
      <c r="C22" s="35" t="s">
        <v>32</v>
      </c>
      <c r="D22" s="35" t="s">
        <v>42</v>
      </c>
      <c r="E22" s="35" t="s">
        <v>133</v>
      </c>
      <c r="F22" s="35">
        <v>2023</v>
      </c>
      <c r="G22" s="41" t="s">
        <v>134</v>
      </c>
      <c r="H22" s="42">
        <v>188.8</v>
      </c>
      <c r="I22" s="82" t="s">
        <v>135</v>
      </c>
      <c r="J22" s="36">
        <v>170.974</v>
      </c>
      <c r="K22" s="82">
        <v>0</v>
      </c>
      <c r="L22" s="39">
        <v>119.74</v>
      </c>
      <c r="M22" s="83">
        <v>116.1987</v>
      </c>
      <c r="N22" s="86">
        <f t="shared" si="1"/>
        <v>0.970425087689995</v>
      </c>
      <c r="O22" s="35" t="s">
        <v>98</v>
      </c>
      <c r="P22" s="35" t="s">
        <v>49</v>
      </c>
      <c r="Q22" s="41"/>
      <c r="R22" s="121">
        <f t="shared" si="6"/>
        <v>108.8</v>
      </c>
      <c r="S22" s="90">
        <v>0</v>
      </c>
      <c r="T22" s="90">
        <v>0</v>
      </c>
      <c r="U22" s="116">
        <v>54</v>
      </c>
      <c r="V22" s="118">
        <v>31</v>
      </c>
      <c r="W22" s="118">
        <v>23.8</v>
      </c>
      <c r="X22" s="118"/>
      <c r="Y22" s="143"/>
      <c r="Z22" s="127"/>
      <c r="AA22" s="143">
        <v>7</v>
      </c>
    </row>
    <row r="23" s="6" customFormat="1" ht="111" customHeight="1" spans="1:27">
      <c r="A23" s="37">
        <v>18</v>
      </c>
      <c r="B23" s="37" t="s">
        <v>136</v>
      </c>
      <c r="C23" s="37" t="s">
        <v>41</v>
      </c>
      <c r="D23" s="37" t="s">
        <v>51</v>
      </c>
      <c r="E23" s="37" t="s">
        <v>137</v>
      </c>
      <c r="F23" s="37" t="s">
        <v>44</v>
      </c>
      <c r="G23" s="38" t="s">
        <v>138</v>
      </c>
      <c r="H23" s="39">
        <v>1063</v>
      </c>
      <c r="I23" s="43" t="s">
        <v>139</v>
      </c>
      <c r="J23" s="83" t="s">
        <v>140</v>
      </c>
      <c r="K23" s="39">
        <v>1000</v>
      </c>
      <c r="L23" s="39">
        <v>63</v>
      </c>
      <c r="M23" s="83">
        <v>36.4369</v>
      </c>
      <c r="N23" s="86">
        <f t="shared" si="1"/>
        <v>0.578363492063492</v>
      </c>
      <c r="O23" s="35" t="s">
        <v>141</v>
      </c>
      <c r="P23" s="37" t="s">
        <v>57</v>
      </c>
      <c r="Q23" s="38"/>
      <c r="R23" s="114">
        <f t="shared" si="6"/>
        <v>117.177991</v>
      </c>
      <c r="S23" s="119"/>
      <c r="T23" s="117">
        <v>47.8653</v>
      </c>
      <c r="U23" s="115">
        <v>0</v>
      </c>
      <c r="V23" s="118">
        <v>33.505791</v>
      </c>
      <c r="W23" s="118"/>
      <c r="X23" s="118"/>
      <c r="Y23" s="127">
        <v>35.8069</v>
      </c>
      <c r="Z23" s="127"/>
      <c r="AA23" s="127"/>
    </row>
    <row r="24" s="6" customFormat="1" ht="90" customHeight="1" spans="1:27">
      <c r="A24" s="37">
        <v>19</v>
      </c>
      <c r="B24" s="37" t="s">
        <v>142</v>
      </c>
      <c r="C24" s="37" t="s">
        <v>32</v>
      </c>
      <c r="D24" s="37" t="s">
        <v>143</v>
      </c>
      <c r="E24" s="37" t="s">
        <v>144</v>
      </c>
      <c r="F24" s="37" t="s">
        <v>44</v>
      </c>
      <c r="G24" s="38" t="s">
        <v>145</v>
      </c>
      <c r="H24" s="39">
        <v>393</v>
      </c>
      <c r="I24" s="43" t="s">
        <v>128</v>
      </c>
      <c r="J24" s="83">
        <v>346.56</v>
      </c>
      <c r="K24" s="85">
        <v>0</v>
      </c>
      <c r="L24" s="39">
        <v>349.110812</v>
      </c>
      <c r="M24" s="83">
        <v>338.7275</v>
      </c>
      <c r="N24" s="86">
        <f t="shared" si="1"/>
        <v>0.970257833206266</v>
      </c>
      <c r="O24" s="35" t="s">
        <v>146</v>
      </c>
      <c r="P24" s="37" t="s">
        <v>147</v>
      </c>
      <c r="Q24" s="38"/>
      <c r="R24" s="114">
        <f t="shared" si="6"/>
        <v>338.7275</v>
      </c>
      <c r="S24" s="119">
        <v>155</v>
      </c>
      <c r="T24" s="117">
        <f>156</f>
        <v>156</v>
      </c>
      <c r="U24" s="115">
        <v>0</v>
      </c>
      <c r="V24" s="118"/>
      <c r="W24" s="120">
        <v>27.7275</v>
      </c>
      <c r="X24" s="118"/>
      <c r="Y24" s="127"/>
      <c r="Z24" s="127"/>
      <c r="AA24" s="127">
        <v>0.889188</v>
      </c>
    </row>
    <row r="25" s="8" customFormat="1" ht="129" customHeight="1" spans="1:27">
      <c r="A25" s="37">
        <v>20</v>
      </c>
      <c r="B25" s="37" t="s">
        <v>148</v>
      </c>
      <c r="C25" s="37" t="s">
        <v>32</v>
      </c>
      <c r="D25" s="37" t="s">
        <v>149</v>
      </c>
      <c r="E25" s="37" t="s">
        <v>150</v>
      </c>
      <c r="F25" s="37">
        <v>2023</v>
      </c>
      <c r="G25" s="38" t="s">
        <v>151</v>
      </c>
      <c r="H25" s="39">
        <v>389.41</v>
      </c>
      <c r="I25" s="43" t="s">
        <v>152</v>
      </c>
      <c r="J25" s="83">
        <v>361.9234</v>
      </c>
      <c r="K25" s="85">
        <v>0</v>
      </c>
      <c r="L25" s="39">
        <v>349.976084</v>
      </c>
      <c r="M25" s="83">
        <f>336.1788+3.4</f>
        <v>339.5788</v>
      </c>
      <c r="N25" s="86">
        <f t="shared" si="1"/>
        <v>0.97029144425766</v>
      </c>
      <c r="O25" s="35" t="s">
        <v>153</v>
      </c>
      <c r="P25" s="37" t="s">
        <v>154</v>
      </c>
      <c r="Q25" s="62"/>
      <c r="R25" s="114">
        <f t="shared" si="6"/>
        <v>339.5788</v>
      </c>
      <c r="S25" s="119">
        <v>105</v>
      </c>
      <c r="T25" s="117">
        <v>105</v>
      </c>
      <c r="U25" s="115">
        <v>0</v>
      </c>
      <c r="V25" s="118">
        <v>35</v>
      </c>
      <c r="W25" s="120">
        <v>91.1788</v>
      </c>
      <c r="X25" s="118"/>
      <c r="Y25" s="142">
        <v>3.4</v>
      </c>
      <c r="Z25" s="142"/>
      <c r="AA25" s="141">
        <v>0.023916</v>
      </c>
    </row>
    <row r="26" s="8" customFormat="1" ht="187" customHeight="1" spans="1:27">
      <c r="A26" s="37">
        <v>21</v>
      </c>
      <c r="B26" s="37" t="s">
        <v>155</v>
      </c>
      <c r="C26" s="37" t="s">
        <v>32</v>
      </c>
      <c r="D26" s="37" t="s">
        <v>156</v>
      </c>
      <c r="E26" s="37" t="s">
        <v>157</v>
      </c>
      <c r="F26" s="37" t="s">
        <v>44</v>
      </c>
      <c r="G26" s="37" t="s">
        <v>158</v>
      </c>
      <c r="H26" s="37">
        <v>2435.84</v>
      </c>
      <c r="I26" s="43" t="s">
        <v>159</v>
      </c>
      <c r="J26" s="83" t="s">
        <v>160</v>
      </c>
      <c r="K26" s="85">
        <v>894</v>
      </c>
      <c r="L26" s="39">
        <v>350</v>
      </c>
      <c r="M26" s="83">
        <v>350</v>
      </c>
      <c r="N26" s="86">
        <f t="shared" si="1"/>
        <v>1</v>
      </c>
      <c r="O26" s="35" t="s">
        <v>48</v>
      </c>
      <c r="P26" s="37" t="s">
        <v>161</v>
      </c>
      <c r="Q26" s="62"/>
      <c r="R26" s="114">
        <f t="shared" si="6"/>
        <v>350</v>
      </c>
      <c r="S26" s="119">
        <v>350</v>
      </c>
      <c r="T26" s="90">
        <v>0</v>
      </c>
      <c r="U26" s="115">
        <v>0</v>
      </c>
      <c r="V26" s="116"/>
      <c r="W26" s="116"/>
      <c r="X26" s="116"/>
      <c r="Y26" s="142"/>
      <c r="Z26" s="142"/>
      <c r="AA26" s="142"/>
    </row>
    <row r="27" s="8" customFormat="1" ht="72" customHeight="1" spans="1:27">
      <c r="A27" s="37">
        <v>22</v>
      </c>
      <c r="B27" s="37" t="s">
        <v>162</v>
      </c>
      <c r="C27" s="37" t="s">
        <v>32</v>
      </c>
      <c r="D27" s="37" t="s">
        <v>163</v>
      </c>
      <c r="E27" s="37" t="s">
        <v>164</v>
      </c>
      <c r="F27" s="37">
        <v>2023</v>
      </c>
      <c r="G27" s="38" t="s">
        <v>165</v>
      </c>
      <c r="H27" s="39">
        <v>198.04</v>
      </c>
      <c r="I27" s="43" t="s">
        <v>166</v>
      </c>
      <c r="J27" s="83">
        <v>181.5503</v>
      </c>
      <c r="K27" s="85">
        <v>0</v>
      </c>
      <c r="L27" s="39">
        <v>170</v>
      </c>
      <c r="M27" s="83">
        <v>166.0744</v>
      </c>
      <c r="N27" s="86">
        <f t="shared" si="1"/>
        <v>0.976908235294118</v>
      </c>
      <c r="O27" s="35" t="s">
        <v>167</v>
      </c>
      <c r="P27" s="37" t="s">
        <v>168</v>
      </c>
      <c r="Q27" s="62"/>
      <c r="R27" s="114">
        <f t="shared" si="6"/>
        <v>166.0744</v>
      </c>
      <c r="S27" s="119">
        <v>54</v>
      </c>
      <c r="T27" s="117">
        <v>73</v>
      </c>
      <c r="U27" s="115">
        <v>0</v>
      </c>
      <c r="V27" s="124">
        <v>39.0744</v>
      </c>
      <c r="W27" s="124"/>
      <c r="X27" s="124"/>
      <c r="Y27" s="142"/>
      <c r="Z27" s="142"/>
      <c r="AA27" s="142">
        <v>-11744.39</v>
      </c>
    </row>
    <row r="28" s="8" customFormat="1" ht="108" customHeight="1" spans="1:27">
      <c r="A28" s="37">
        <v>23</v>
      </c>
      <c r="B28" s="35" t="s">
        <v>169</v>
      </c>
      <c r="C28" s="35" t="s">
        <v>32</v>
      </c>
      <c r="D28" s="35" t="s">
        <v>51</v>
      </c>
      <c r="E28" s="35" t="s">
        <v>170</v>
      </c>
      <c r="F28" s="35" t="s">
        <v>171</v>
      </c>
      <c r="G28" s="41" t="s">
        <v>172</v>
      </c>
      <c r="H28" s="42">
        <v>699</v>
      </c>
      <c r="I28" s="40" t="s">
        <v>173</v>
      </c>
      <c r="J28" s="36">
        <v>483.6747</v>
      </c>
      <c r="K28" s="82">
        <v>0</v>
      </c>
      <c r="L28" s="39">
        <v>488</v>
      </c>
      <c r="M28" s="83">
        <v>488</v>
      </c>
      <c r="N28" s="86">
        <f t="shared" si="1"/>
        <v>1</v>
      </c>
      <c r="O28" s="35" t="s">
        <v>174</v>
      </c>
      <c r="P28" s="35" t="s">
        <v>175</v>
      </c>
      <c r="Q28" s="62"/>
      <c r="R28" s="114">
        <f t="shared" si="6"/>
        <v>488</v>
      </c>
      <c r="S28" s="90">
        <v>0</v>
      </c>
      <c r="T28" s="116">
        <v>350</v>
      </c>
      <c r="U28" s="115">
        <v>0</v>
      </c>
      <c r="V28" s="118"/>
      <c r="W28" s="118"/>
      <c r="X28" s="118">
        <v>138</v>
      </c>
      <c r="Y28" s="142"/>
      <c r="Z28" s="142"/>
      <c r="AA28" s="142">
        <v>120000</v>
      </c>
    </row>
    <row r="29" s="8" customFormat="1" ht="64" customHeight="1" spans="1:27">
      <c r="A29" s="37">
        <v>24</v>
      </c>
      <c r="B29" s="37" t="s">
        <v>176</v>
      </c>
      <c r="C29" s="37" t="s">
        <v>32</v>
      </c>
      <c r="D29" s="37" t="s">
        <v>33</v>
      </c>
      <c r="E29" s="37" t="s">
        <v>177</v>
      </c>
      <c r="F29" s="37">
        <v>2023</v>
      </c>
      <c r="G29" s="37"/>
      <c r="H29" s="39">
        <v>280</v>
      </c>
      <c r="I29" s="85">
        <v>0</v>
      </c>
      <c r="J29" s="85">
        <v>0</v>
      </c>
      <c r="K29" s="85">
        <v>0</v>
      </c>
      <c r="L29" s="39">
        <v>242.440025</v>
      </c>
      <c r="M29" s="83">
        <v>242.440025</v>
      </c>
      <c r="N29" s="86">
        <f t="shared" si="1"/>
        <v>1</v>
      </c>
      <c r="O29" s="88" t="s">
        <v>178</v>
      </c>
      <c r="P29" s="37" t="s">
        <v>36</v>
      </c>
      <c r="Q29" s="62"/>
      <c r="R29" s="114">
        <f t="shared" si="6"/>
        <v>180.678674</v>
      </c>
      <c r="S29" s="129">
        <v>60.025104</v>
      </c>
      <c r="T29" s="90">
        <v>0</v>
      </c>
      <c r="U29" s="115">
        <v>0</v>
      </c>
      <c r="V29" s="124">
        <v>58.982996</v>
      </c>
      <c r="W29" s="124"/>
      <c r="X29" s="124"/>
      <c r="Y29" s="142">
        <v>61.670574</v>
      </c>
      <c r="Z29" s="142"/>
      <c r="AA29" s="142"/>
    </row>
    <row r="30" s="5" customFormat="1" ht="64" customHeight="1" spans="1:27">
      <c r="A30" s="37">
        <v>25</v>
      </c>
      <c r="B30" s="35" t="s">
        <v>179</v>
      </c>
      <c r="C30" s="35" t="s">
        <v>32</v>
      </c>
      <c r="D30" s="35" t="s">
        <v>33</v>
      </c>
      <c r="E30" s="35" t="s">
        <v>180</v>
      </c>
      <c r="F30" s="35">
        <v>2023</v>
      </c>
      <c r="G30" s="35"/>
      <c r="H30" s="42">
        <v>70</v>
      </c>
      <c r="I30" s="82">
        <v>0</v>
      </c>
      <c r="J30" s="82">
        <v>0</v>
      </c>
      <c r="K30" s="82">
        <v>0</v>
      </c>
      <c r="L30" s="39">
        <v>70</v>
      </c>
      <c r="M30" s="83">
        <v>20</v>
      </c>
      <c r="N30" s="86">
        <f t="shared" si="1"/>
        <v>0.285714285714286</v>
      </c>
      <c r="O30" s="88" t="s">
        <v>181</v>
      </c>
      <c r="P30" s="35" t="s">
        <v>36</v>
      </c>
      <c r="Q30" s="113"/>
      <c r="R30" s="114">
        <f t="shared" si="6"/>
        <v>0</v>
      </c>
      <c r="S30" s="115">
        <v>0</v>
      </c>
      <c r="T30" s="115">
        <v>0</v>
      </c>
      <c r="U30" s="115">
        <v>0</v>
      </c>
      <c r="V30" s="116"/>
      <c r="W30" s="116"/>
      <c r="X30" s="116"/>
      <c r="Y30" s="141"/>
      <c r="Z30" s="142"/>
      <c r="AA30" s="141">
        <v>600000</v>
      </c>
    </row>
    <row r="31" s="5" customFormat="1" ht="64" customHeight="1" spans="1:27">
      <c r="A31" s="37">
        <v>26</v>
      </c>
      <c r="B31" s="35" t="s">
        <v>182</v>
      </c>
      <c r="C31" s="35" t="s">
        <v>32</v>
      </c>
      <c r="D31" s="35" t="s">
        <v>33</v>
      </c>
      <c r="E31" s="46" t="s">
        <v>183</v>
      </c>
      <c r="F31" s="35">
        <v>2023</v>
      </c>
      <c r="G31" s="35"/>
      <c r="H31" s="42">
        <v>80</v>
      </c>
      <c r="I31" s="82">
        <v>0</v>
      </c>
      <c r="J31" s="42">
        <v>80</v>
      </c>
      <c r="K31" s="82">
        <v>0</v>
      </c>
      <c r="L31" s="39">
        <v>26.88</v>
      </c>
      <c r="M31" s="83">
        <v>23.8</v>
      </c>
      <c r="N31" s="86">
        <f t="shared" si="1"/>
        <v>0.885416666666667</v>
      </c>
      <c r="O31" s="88" t="s">
        <v>184</v>
      </c>
      <c r="P31" s="46" t="s">
        <v>36</v>
      </c>
      <c r="Q31" s="113"/>
      <c r="R31" s="130">
        <v>14.68</v>
      </c>
      <c r="S31" s="115"/>
      <c r="T31" s="115"/>
      <c r="U31" s="115"/>
      <c r="V31" s="116"/>
      <c r="W31" s="116"/>
      <c r="X31" s="116"/>
      <c r="Y31" s="141"/>
      <c r="Z31" s="149">
        <v>14.68</v>
      </c>
      <c r="AA31" s="141"/>
    </row>
    <row r="32" s="7" customFormat="1" ht="108" customHeight="1" spans="1:27">
      <c r="A32" s="37">
        <v>27</v>
      </c>
      <c r="B32" s="47" t="s">
        <v>185</v>
      </c>
      <c r="C32" s="35" t="s">
        <v>32</v>
      </c>
      <c r="D32" s="35" t="s">
        <v>33</v>
      </c>
      <c r="E32" s="35" t="s">
        <v>186</v>
      </c>
      <c r="F32" s="35">
        <v>2023</v>
      </c>
      <c r="G32" s="35"/>
      <c r="H32" s="42">
        <v>230</v>
      </c>
      <c r="I32" s="82">
        <v>0</v>
      </c>
      <c r="J32" s="82">
        <v>0</v>
      </c>
      <c r="K32" s="82">
        <v>0</v>
      </c>
      <c r="L32" s="39">
        <v>226</v>
      </c>
      <c r="M32" s="83">
        <v>223.2</v>
      </c>
      <c r="N32" s="86">
        <f t="shared" si="1"/>
        <v>0.987610619469027</v>
      </c>
      <c r="O32" s="89" t="s">
        <v>187</v>
      </c>
      <c r="P32" s="35" t="s">
        <v>36</v>
      </c>
      <c r="Q32" s="113"/>
      <c r="R32" s="114">
        <f t="shared" ref="R32:R51" si="7">SUM(S32+T32+U32+V32+W32+X32+Y32+Z32)</f>
        <v>100.8</v>
      </c>
      <c r="S32" s="115">
        <v>0</v>
      </c>
      <c r="T32" s="115">
        <v>0</v>
      </c>
      <c r="U32" s="116">
        <v>100.8</v>
      </c>
      <c r="V32" s="118"/>
      <c r="W32" s="118"/>
      <c r="X32" s="118"/>
      <c r="Y32" s="143"/>
      <c r="Z32" s="127"/>
      <c r="AA32" s="143"/>
    </row>
    <row r="33" s="7" customFormat="1" ht="57" customHeight="1" spans="1:27">
      <c r="A33" s="37">
        <v>28</v>
      </c>
      <c r="B33" s="48" t="s">
        <v>188</v>
      </c>
      <c r="C33" s="41" t="s">
        <v>32</v>
      </c>
      <c r="D33" s="41" t="s">
        <v>189</v>
      </c>
      <c r="E33" s="41" t="s">
        <v>190</v>
      </c>
      <c r="F33" s="49" t="s">
        <v>191</v>
      </c>
      <c r="G33" s="49"/>
      <c r="H33" s="50">
        <v>32.35</v>
      </c>
      <c r="I33" s="43" t="s">
        <v>192</v>
      </c>
      <c r="J33" s="83">
        <v>29.831151</v>
      </c>
      <c r="K33" s="85">
        <v>0</v>
      </c>
      <c r="L33" s="51">
        <v>9.2</v>
      </c>
      <c r="M33" s="83">
        <v>9.2</v>
      </c>
      <c r="N33" s="86">
        <f t="shared" si="1"/>
        <v>1</v>
      </c>
      <c r="O33" s="35" t="s">
        <v>193</v>
      </c>
      <c r="P33" s="46" t="s">
        <v>57</v>
      </c>
      <c r="Q33" s="41"/>
      <c r="R33" s="114">
        <f t="shared" si="7"/>
        <v>0.3</v>
      </c>
      <c r="S33" s="90">
        <v>0</v>
      </c>
      <c r="T33" s="90">
        <v>0</v>
      </c>
      <c r="U33" s="115">
        <v>0</v>
      </c>
      <c r="V33" s="116"/>
      <c r="W33" s="116"/>
      <c r="X33" s="116"/>
      <c r="Y33" s="143"/>
      <c r="Z33" s="149">
        <v>0.3</v>
      </c>
      <c r="AA33" s="143"/>
    </row>
    <row r="34" s="7" customFormat="1" ht="98" customHeight="1" spans="1:27">
      <c r="A34" s="37">
        <v>29</v>
      </c>
      <c r="B34" s="49" t="s">
        <v>194</v>
      </c>
      <c r="C34" s="49" t="s">
        <v>32</v>
      </c>
      <c r="D34" s="49" t="s">
        <v>195</v>
      </c>
      <c r="E34" s="49" t="s">
        <v>196</v>
      </c>
      <c r="F34" s="49" t="s">
        <v>197</v>
      </c>
      <c r="G34" s="41" t="s">
        <v>198</v>
      </c>
      <c r="H34" s="39">
        <v>429.63</v>
      </c>
      <c r="I34" s="39" t="s">
        <v>199</v>
      </c>
      <c r="J34" s="39">
        <v>383.2166</v>
      </c>
      <c r="K34" s="82">
        <v>0</v>
      </c>
      <c r="L34" s="51">
        <v>100</v>
      </c>
      <c r="M34" s="83">
        <v>100</v>
      </c>
      <c r="N34" s="84">
        <v>1</v>
      </c>
      <c r="O34" s="40" t="s">
        <v>98</v>
      </c>
      <c r="P34" s="49" t="s">
        <v>200</v>
      </c>
      <c r="Q34" s="50"/>
      <c r="R34" s="121">
        <f t="shared" si="7"/>
        <v>100</v>
      </c>
      <c r="S34" s="115">
        <v>0</v>
      </c>
      <c r="T34" s="115">
        <v>0</v>
      </c>
      <c r="U34" s="115">
        <v>0</v>
      </c>
      <c r="V34" s="116">
        <v>50</v>
      </c>
      <c r="W34" s="116">
        <v>50</v>
      </c>
      <c r="X34" s="116"/>
      <c r="Y34" s="143"/>
      <c r="Z34" s="127"/>
      <c r="AA34" s="143">
        <v>-44</v>
      </c>
    </row>
    <row r="35" s="7" customFormat="1" ht="146" customHeight="1" spans="1:27">
      <c r="A35" s="37">
        <v>30</v>
      </c>
      <c r="B35" s="48" t="s">
        <v>201</v>
      </c>
      <c r="C35" s="41" t="s">
        <v>32</v>
      </c>
      <c r="D35" s="41" t="s">
        <v>202</v>
      </c>
      <c r="E35" s="41" t="s">
        <v>203</v>
      </c>
      <c r="F35" s="49" t="s">
        <v>204</v>
      </c>
      <c r="G35" s="41" t="s">
        <v>205</v>
      </c>
      <c r="H35" s="50">
        <v>387.48</v>
      </c>
      <c r="I35" s="50" t="s">
        <v>206</v>
      </c>
      <c r="J35" s="39">
        <v>346.0291</v>
      </c>
      <c r="K35" s="85">
        <v>0</v>
      </c>
      <c r="L35" s="51">
        <v>70</v>
      </c>
      <c r="M35" s="83">
        <v>70</v>
      </c>
      <c r="N35" s="84">
        <v>1</v>
      </c>
      <c r="O35" s="40" t="s">
        <v>207</v>
      </c>
      <c r="P35" s="49" t="s">
        <v>208</v>
      </c>
      <c r="Q35" s="38"/>
      <c r="R35" s="121">
        <f t="shared" si="7"/>
        <v>70</v>
      </c>
      <c r="S35" s="115">
        <v>0</v>
      </c>
      <c r="T35" s="115">
        <v>0</v>
      </c>
      <c r="U35" s="115">
        <v>0</v>
      </c>
      <c r="V35" s="116"/>
      <c r="W35" s="116">
        <v>70</v>
      </c>
      <c r="X35" s="116"/>
      <c r="Y35" s="143"/>
      <c r="Z35" s="127"/>
      <c r="AA35" s="143">
        <v>-20</v>
      </c>
    </row>
    <row r="36" s="6" customFormat="1" ht="83" customHeight="1" spans="1:27">
      <c r="A36" s="38">
        <v>31</v>
      </c>
      <c r="B36" s="45" t="s">
        <v>209</v>
      </c>
      <c r="C36" s="45" t="s">
        <v>32</v>
      </c>
      <c r="D36" s="45" t="s">
        <v>210</v>
      </c>
      <c r="E36" s="45" t="s">
        <v>211</v>
      </c>
      <c r="F36" s="45" t="s">
        <v>212</v>
      </c>
      <c r="G36" s="38" t="s">
        <v>213</v>
      </c>
      <c r="H36" s="51">
        <v>396.28</v>
      </c>
      <c r="I36" s="51" t="s">
        <v>122</v>
      </c>
      <c r="J36" s="51">
        <v>381.59</v>
      </c>
      <c r="K36" s="85">
        <v>0</v>
      </c>
      <c r="L36" s="51">
        <v>4.313336</v>
      </c>
      <c r="M36" s="41">
        <v>4.313336</v>
      </c>
      <c r="N36" s="84">
        <f t="shared" ref="N36:N51" si="8">M36/L36</f>
        <v>1</v>
      </c>
      <c r="O36" s="37" t="s">
        <v>214</v>
      </c>
      <c r="P36" s="45" t="s">
        <v>147</v>
      </c>
      <c r="Q36" s="51"/>
      <c r="R36" s="121">
        <f t="shared" si="7"/>
        <v>340</v>
      </c>
      <c r="S36" s="90">
        <v>0</v>
      </c>
      <c r="T36" s="90">
        <v>0</v>
      </c>
      <c r="U36" s="131">
        <v>238</v>
      </c>
      <c r="V36" s="132"/>
      <c r="W36" s="132"/>
      <c r="X36" s="132">
        <v>102</v>
      </c>
      <c r="Y36" s="150"/>
      <c r="Z36" s="150"/>
      <c r="AA36" s="127">
        <v>-393887.5</v>
      </c>
    </row>
    <row r="37" s="9" customFormat="1" ht="37" customHeight="1" spans="1:27">
      <c r="A37" s="52" t="s">
        <v>215</v>
      </c>
      <c r="B37" s="53"/>
      <c r="C37" s="53"/>
      <c r="D37" s="53"/>
      <c r="E37" s="54"/>
      <c r="F37" s="55"/>
      <c r="G37" s="55"/>
      <c r="H37" s="31">
        <f t="shared" ref="H37:M37" si="9">SUM(H38:H51)</f>
        <v>4137.07</v>
      </c>
      <c r="I37" s="90">
        <v>0</v>
      </c>
      <c r="J37" s="31">
        <f t="shared" si="9"/>
        <v>3733.7206</v>
      </c>
      <c r="K37" s="90">
        <v>0</v>
      </c>
      <c r="L37" s="91">
        <f t="shared" si="9"/>
        <v>2216</v>
      </c>
      <c r="M37" s="92">
        <f t="shared" si="9"/>
        <v>2182.689144</v>
      </c>
      <c r="N37" s="93">
        <f t="shared" si="8"/>
        <v>0.984968025270758</v>
      </c>
      <c r="O37" s="94"/>
      <c r="P37" s="55"/>
      <c r="Q37" s="133"/>
      <c r="R37" s="112">
        <f t="shared" si="7"/>
        <v>2012.0926</v>
      </c>
      <c r="S37" s="134">
        <v>0</v>
      </c>
      <c r="T37" s="134">
        <v>0</v>
      </c>
      <c r="U37" s="135">
        <f t="shared" ref="U37:Z37" si="10">SUM(U38:U51)</f>
        <v>681.5</v>
      </c>
      <c r="V37" s="136">
        <f t="shared" si="10"/>
        <v>666</v>
      </c>
      <c r="W37" s="136">
        <f t="shared" si="10"/>
        <v>168.0505</v>
      </c>
      <c r="X37" s="136">
        <f t="shared" si="10"/>
        <v>133.792768</v>
      </c>
      <c r="Y37" s="55">
        <f t="shared" si="10"/>
        <v>202.665984</v>
      </c>
      <c r="Z37" s="55">
        <f t="shared" si="10"/>
        <v>160.083348</v>
      </c>
      <c r="AA37" s="31"/>
    </row>
    <row r="38" s="6" customFormat="1" ht="139" customHeight="1" spans="1:27">
      <c r="A38" s="41">
        <v>1</v>
      </c>
      <c r="B38" s="48" t="s">
        <v>201</v>
      </c>
      <c r="C38" s="41" t="s">
        <v>32</v>
      </c>
      <c r="D38" s="41" t="s">
        <v>202</v>
      </c>
      <c r="E38" s="41" t="s">
        <v>203</v>
      </c>
      <c r="F38" s="49" t="s">
        <v>204</v>
      </c>
      <c r="G38" s="41" t="s">
        <v>205</v>
      </c>
      <c r="H38" s="50">
        <v>387.48</v>
      </c>
      <c r="I38" s="50" t="s">
        <v>206</v>
      </c>
      <c r="J38" s="39">
        <v>346.0291</v>
      </c>
      <c r="K38" s="85">
        <v>0</v>
      </c>
      <c r="L38" s="51">
        <v>90</v>
      </c>
      <c r="M38" s="87">
        <v>90</v>
      </c>
      <c r="N38" s="86">
        <f>M39/L39</f>
        <v>1</v>
      </c>
      <c r="O38" s="41" t="s">
        <v>207</v>
      </c>
      <c r="P38" s="49" t="s">
        <v>208</v>
      </c>
      <c r="Q38" s="41"/>
      <c r="R38" s="121">
        <f t="shared" si="7"/>
        <v>90</v>
      </c>
      <c r="S38" s="90">
        <v>0</v>
      </c>
      <c r="T38" s="90">
        <v>0</v>
      </c>
      <c r="U38" s="115">
        <v>0</v>
      </c>
      <c r="V38" s="116">
        <v>60</v>
      </c>
      <c r="W38" s="116">
        <v>30</v>
      </c>
      <c r="X38" s="116"/>
      <c r="Y38" s="150"/>
      <c r="Z38" s="150"/>
      <c r="AA38" s="127"/>
    </row>
    <row r="39" s="6" customFormat="1" ht="86" customHeight="1" spans="1:27">
      <c r="A39" s="49">
        <v>2</v>
      </c>
      <c r="B39" s="49" t="s">
        <v>194</v>
      </c>
      <c r="C39" s="49" t="s">
        <v>32</v>
      </c>
      <c r="D39" s="49" t="s">
        <v>195</v>
      </c>
      <c r="E39" s="49" t="s">
        <v>196</v>
      </c>
      <c r="F39" s="49" t="s">
        <v>197</v>
      </c>
      <c r="G39" s="41" t="s">
        <v>198</v>
      </c>
      <c r="H39" s="39">
        <v>429.63</v>
      </c>
      <c r="I39" s="39" t="s">
        <v>199</v>
      </c>
      <c r="J39" s="39">
        <v>383.2166</v>
      </c>
      <c r="K39" s="82">
        <v>0</v>
      </c>
      <c r="L39" s="51">
        <v>40</v>
      </c>
      <c r="M39" s="87">
        <v>40</v>
      </c>
      <c r="N39" s="86">
        <f>M40/L40</f>
        <v>1</v>
      </c>
      <c r="O39" s="40" t="s">
        <v>98</v>
      </c>
      <c r="P39" s="49" t="s">
        <v>200</v>
      </c>
      <c r="Q39" s="50"/>
      <c r="R39" s="121">
        <f t="shared" si="7"/>
        <v>40</v>
      </c>
      <c r="S39" s="90">
        <v>0</v>
      </c>
      <c r="T39" s="90">
        <v>0</v>
      </c>
      <c r="U39" s="137">
        <v>40</v>
      </c>
      <c r="V39" s="128"/>
      <c r="W39" s="128"/>
      <c r="X39" s="128"/>
      <c r="Y39" s="150"/>
      <c r="Z39" s="150"/>
      <c r="AA39" s="127"/>
    </row>
    <row r="40" s="6" customFormat="1" ht="175" customHeight="1" spans="1:27">
      <c r="A40" s="41">
        <v>3</v>
      </c>
      <c r="B40" s="48" t="s">
        <v>216</v>
      </c>
      <c r="C40" s="48" t="s">
        <v>32</v>
      </c>
      <c r="D40" s="48" t="s">
        <v>217</v>
      </c>
      <c r="E40" s="48" t="s">
        <v>218</v>
      </c>
      <c r="F40" s="48" t="s">
        <v>219</v>
      </c>
      <c r="G40" s="41" t="s">
        <v>220</v>
      </c>
      <c r="H40" s="48" t="s">
        <v>221</v>
      </c>
      <c r="I40" s="48" t="s">
        <v>222</v>
      </c>
      <c r="J40" s="50">
        <v>362.5895</v>
      </c>
      <c r="K40" s="85">
        <v>0</v>
      </c>
      <c r="L40" s="51">
        <v>100</v>
      </c>
      <c r="M40" s="87">
        <v>100</v>
      </c>
      <c r="N40" s="86">
        <f t="shared" si="8"/>
        <v>1</v>
      </c>
      <c r="O40" s="48" t="s">
        <v>223</v>
      </c>
      <c r="P40" s="48" t="s">
        <v>168</v>
      </c>
      <c r="Q40" s="50"/>
      <c r="R40" s="121">
        <f t="shared" si="7"/>
        <v>100</v>
      </c>
      <c r="S40" s="90">
        <v>0</v>
      </c>
      <c r="T40" s="90">
        <v>0</v>
      </c>
      <c r="U40" s="137">
        <v>100</v>
      </c>
      <c r="V40" s="128"/>
      <c r="W40" s="128"/>
      <c r="X40" s="128"/>
      <c r="Y40" s="150"/>
      <c r="Z40" s="150"/>
      <c r="AA40" s="143">
        <v>-2625900</v>
      </c>
    </row>
    <row r="41" s="6" customFormat="1" ht="108" customHeight="1" spans="1:27">
      <c r="A41" s="49">
        <v>4</v>
      </c>
      <c r="B41" s="49" t="s">
        <v>224</v>
      </c>
      <c r="C41" s="56" t="s">
        <v>32</v>
      </c>
      <c r="D41" s="49" t="s">
        <v>225</v>
      </c>
      <c r="E41" s="49" t="s">
        <v>226</v>
      </c>
      <c r="F41" s="49" t="s">
        <v>227</v>
      </c>
      <c r="G41" s="41" t="s">
        <v>228</v>
      </c>
      <c r="H41" s="50">
        <v>165.86</v>
      </c>
      <c r="I41" s="50" t="s">
        <v>229</v>
      </c>
      <c r="J41" s="50">
        <v>158.5288</v>
      </c>
      <c r="K41" s="82">
        <v>0</v>
      </c>
      <c r="L41" s="51">
        <v>145</v>
      </c>
      <c r="M41" s="87">
        <v>145</v>
      </c>
      <c r="N41" s="84">
        <f t="shared" si="8"/>
        <v>1</v>
      </c>
      <c r="O41" s="35" t="s">
        <v>230</v>
      </c>
      <c r="P41" s="49" t="s">
        <v>154</v>
      </c>
      <c r="Q41" s="50"/>
      <c r="R41" s="121">
        <f t="shared" si="7"/>
        <v>110</v>
      </c>
      <c r="S41" s="90">
        <v>0</v>
      </c>
      <c r="T41" s="90">
        <v>0</v>
      </c>
      <c r="U41" s="115">
        <v>0</v>
      </c>
      <c r="V41" s="116">
        <v>79</v>
      </c>
      <c r="W41" s="116"/>
      <c r="X41" s="116"/>
      <c r="Y41" s="150">
        <v>31</v>
      </c>
      <c r="Z41" s="150"/>
      <c r="AA41" s="127"/>
    </row>
    <row r="42" s="6" customFormat="1" ht="83" customHeight="1" spans="1:27">
      <c r="A42" s="38">
        <v>5</v>
      </c>
      <c r="B42" s="45" t="s">
        <v>209</v>
      </c>
      <c r="C42" s="45" t="s">
        <v>32</v>
      </c>
      <c r="D42" s="45" t="s">
        <v>210</v>
      </c>
      <c r="E42" s="45" t="s">
        <v>211</v>
      </c>
      <c r="F42" s="45" t="s">
        <v>212</v>
      </c>
      <c r="G42" s="38" t="s">
        <v>213</v>
      </c>
      <c r="H42" s="51">
        <v>396.28</v>
      </c>
      <c r="I42" s="51" t="s">
        <v>122</v>
      </c>
      <c r="J42" s="51">
        <v>381.59</v>
      </c>
      <c r="K42" s="85">
        <v>0</v>
      </c>
      <c r="L42" s="51">
        <v>347.789386</v>
      </c>
      <c r="M42" s="51">
        <v>347.789386</v>
      </c>
      <c r="N42" s="95">
        <f t="shared" si="8"/>
        <v>1</v>
      </c>
      <c r="O42" s="37" t="s">
        <v>214</v>
      </c>
      <c r="P42" s="45" t="s">
        <v>147</v>
      </c>
      <c r="Q42" s="51"/>
      <c r="R42" s="121">
        <f t="shared" si="7"/>
        <v>340</v>
      </c>
      <c r="S42" s="90">
        <v>0</v>
      </c>
      <c r="T42" s="90">
        <v>0</v>
      </c>
      <c r="U42" s="131">
        <v>238</v>
      </c>
      <c r="V42" s="132"/>
      <c r="W42" s="132"/>
      <c r="X42" s="132">
        <v>102</v>
      </c>
      <c r="Y42" s="150"/>
      <c r="Z42" s="150"/>
      <c r="AA42" s="127">
        <v>-393887.5</v>
      </c>
    </row>
    <row r="43" s="10" customFormat="1" ht="72" customHeight="1" spans="1:27">
      <c r="A43" s="57">
        <v>6</v>
      </c>
      <c r="B43" s="58" t="s">
        <v>71</v>
      </c>
      <c r="C43" s="58" t="s">
        <v>32</v>
      </c>
      <c r="D43" s="58" t="s">
        <v>231</v>
      </c>
      <c r="E43" s="58" t="s">
        <v>73</v>
      </c>
      <c r="F43" s="58" t="s">
        <v>74</v>
      </c>
      <c r="G43" s="59" t="s">
        <v>75</v>
      </c>
      <c r="H43" s="60">
        <v>635.79</v>
      </c>
      <c r="I43" s="96" t="s">
        <v>76</v>
      </c>
      <c r="J43" s="97">
        <v>580.1083</v>
      </c>
      <c r="K43" s="98">
        <v>0</v>
      </c>
      <c r="L43" s="99">
        <v>235</v>
      </c>
      <c r="M43" s="100">
        <v>235</v>
      </c>
      <c r="N43" s="101">
        <f t="shared" si="8"/>
        <v>1</v>
      </c>
      <c r="O43" s="102" t="s">
        <v>48</v>
      </c>
      <c r="P43" s="57" t="s">
        <v>77</v>
      </c>
      <c r="Q43" s="138"/>
      <c r="R43" s="114">
        <f t="shared" si="7"/>
        <v>175</v>
      </c>
      <c r="S43" s="90">
        <v>0</v>
      </c>
      <c r="T43" s="90">
        <v>0</v>
      </c>
      <c r="U43" s="139">
        <v>116</v>
      </c>
      <c r="V43" s="128"/>
      <c r="W43" s="128"/>
      <c r="X43" s="128"/>
      <c r="Y43" s="151"/>
      <c r="Z43" s="152">
        <v>59</v>
      </c>
      <c r="AA43" s="144"/>
    </row>
    <row r="44" s="6" customFormat="1" ht="111" customHeight="1" spans="1:27">
      <c r="A44" s="41">
        <v>7</v>
      </c>
      <c r="B44" s="50" t="s">
        <v>232</v>
      </c>
      <c r="C44" s="50" t="s">
        <v>32</v>
      </c>
      <c r="D44" s="50" t="s">
        <v>233</v>
      </c>
      <c r="E44" s="50" t="s">
        <v>234</v>
      </c>
      <c r="F44" s="48" t="s">
        <v>235</v>
      </c>
      <c r="G44" s="38" t="s">
        <v>236</v>
      </c>
      <c r="H44" s="50">
        <v>398.91</v>
      </c>
      <c r="I44" s="50" t="s">
        <v>237</v>
      </c>
      <c r="J44" s="83">
        <v>375.0034</v>
      </c>
      <c r="K44" s="85">
        <v>0</v>
      </c>
      <c r="L44" s="51">
        <v>335</v>
      </c>
      <c r="M44" s="87">
        <v>335</v>
      </c>
      <c r="N44" s="86">
        <f t="shared" si="8"/>
        <v>1</v>
      </c>
      <c r="O44" s="42" t="s">
        <v>238</v>
      </c>
      <c r="P44" s="50" t="s">
        <v>117</v>
      </c>
      <c r="Q44" s="50"/>
      <c r="R44" s="121">
        <f t="shared" si="7"/>
        <v>335</v>
      </c>
      <c r="S44" s="90">
        <v>0</v>
      </c>
      <c r="T44" s="90">
        <v>0</v>
      </c>
      <c r="U44" s="137">
        <v>187.5</v>
      </c>
      <c r="V44" s="140">
        <v>75</v>
      </c>
      <c r="W44" s="140"/>
      <c r="X44" s="140"/>
      <c r="Y44" s="150">
        <v>3.35</v>
      </c>
      <c r="Z44" s="152">
        <v>69.15</v>
      </c>
      <c r="AA44" s="127">
        <v>-430000</v>
      </c>
    </row>
    <row r="45" s="6" customFormat="1" ht="96" customHeight="1" spans="1:27">
      <c r="A45" s="49">
        <v>8</v>
      </c>
      <c r="B45" s="49" t="s">
        <v>239</v>
      </c>
      <c r="C45" s="49" t="s">
        <v>32</v>
      </c>
      <c r="D45" s="38" t="s">
        <v>240</v>
      </c>
      <c r="E45" s="61" t="s">
        <v>241</v>
      </c>
      <c r="F45" s="49" t="s">
        <v>242</v>
      </c>
      <c r="G45" s="38" t="s">
        <v>243</v>
      </c>
      <c r="H45" s="50">
        <v>531.38</v>
      </c>
      <c r="I45" s="85" t="s">
        <v>244</v>
      </c>
      <c r="J45" s="83">
        <v>467.6095</v>
      </c>
      <c r="K45" s="85">
        <v>0</v>
      </c>
      <c r="L45" s="51">
        <v>100</v>
      </c>
      <c r="M45" s="83">
        <v>100</v>
      </c>
      <c r="N45" s="86">
        <f t="shared" si="8"/>
        <v>1</v>
      </c>
      <c r="O45" s="42" t="s">
        <v>245</v>
      </c>
      <c r="P45" s="103" t="s">
        <v>246</v>
      </c>
      <c r="Q45" s="50"/>
      <c r="R45" s="121">
        <f t="shared" si="7"/>
        <v>100</v>
      </c>
      <c r="S45" s="90">
        <v>0</v>
      </c>
      <c r="T45" s="90">
        <v>0</v>
      </c>
      <c r="U45" s="115">
        <v>0</v>
      </c>
      <c r="V45" s="116">
        <v>100</v>
      </c>
      <c r="W45" s="116"/>
      <c r="X45" s="116"/>
      <c r="Y45" s="150"/>
      <c r="Z45" s="150"/>
      <c r="AA45" s="127">
        <v>-3676095</v>
      </c>
    </row>
    <row r="46" s="6" customFormat="1" ht="147" customHeight="1" spans="1:27">
      <c r="A46" s="41">
        <v>9</v>
      </c>
      <c r="B46" s="37" t="s">
        <v>247</v>
      </c>
      <c r="C46" s="37" t="s">
        <v>32</v>
      </c>
      <c r="D46" s="37" t="s">
        <v>248</v>
      </c>
      <c r="E46" s="61" t="s">
        <v>249</v>
      </c>
      <c r="F46" s="49" t="s">
        <v>250</v>
      </c>
      <c r="G46" s="38" t="s">
        <v>251</v>
      </c>
      <c r="H46" s="50">
        <v>100.91</v>
      </c>
      <c r="I46" s="85" t="s">
        <v>252</v>
      </c>
      <c r="J46" s="83">
        <v>89.7185</v>
      </c>
      <c r="K46" s="85">
        <v>0</v>
      </c>
      <c r="L46" s="51">
        <v>82</v>
      </c>
      <c r="M46" s="83">
        <v>82</v>
      </c>
      <c r="N46" s="86">
        <f t="shared" si="8"/>
        <v>1</v>
      </c>
      <c r="O46" s="49" t="s">
        <v>253</v>
      </c>
      <c r="P46" s="37" t="s">
        <v>254</v>
      </c>
      <c r="Q46" s="38"/>
      <c r="R46" s="121">
        <f t="shared" si="7"/>
        <v>82</v>
      </c>
      <c r="S46" s="90">
        <v>0</v>
      </c>
      <c r="T46" s="90">
        <v>0</v>
      </c>
      <c r="U46" s="115">
        <v>0</v>
      </c>
      <c r="V46" s="116">
        <v>52</v>
      </c>
      <c r="W46" s="116"/>
      <c r="X46" s="116"/>
      <c r="Y46" s="150">
        <v>30</v>
      </c>
      <c r="Z46" s="150"/>
      <c r="AA46" s="127">
        <v>-77185</v>
      </c>
    </row>
    <row r="47" s="6" customFormat="1" ht="81" customHeight="1" spans="1:27">
      <c r="A47" s="49">
        <v>10</v>
      </c>
      <c r="B47" s="46" t="s">
        <v>255</v>
      </c>
      <c r="C47" s="46" t="s">
        <v>32</v>
      </c>
      <c r="D47" s="46" t="s">
        <v>256</v>
      </c>
      <c r="E47" s="46" t="s">
        <v>257</v>
      </c>
      <c r="F47" s="49" t="s">
        <v>258</v>
      </c>
      <c r="G47" s="6"/>
      <c r="H47" s="50">
        <v>341.91</v>
      </c>
      <c r="I47" s="85" t="s">
        <v>259</v>
      </c>
      <c r="J47" s="83">
        <v>313.9469</v>
      </c>
      <c r="K47" s="85">
        <v>0</v>
      </c>
      <c r="L47" s="51">
        <v>180</v>
      </c>
      <c r="M47" s="83">
        <v>180</v>
      </c>
      <c r="N47" s="86">
        <f t="shared" si="8"/>
        <v>1</v>
      </c>
      <c r="O47" s="35" t="s">
        <v>98</v>
      </c>
      <c r="P47" s="46" t="s">
        <v>49</v>
      </c>
      <c r="Q47" s="38"/>
      <c r="R47" s="121">
        <f t="shared" si="7"/>
        <v>180</v>
      </c>
      <c r="S47" s="90">
        <v>0</v>
      </c>
      <c r="T47" s="90">
        <v>0</v>
      </c>
      <c r="U47" s="115">
        <v>0</v>
      </c>
      <c r="V47" s="116"/>
      <c r="W47" s="116">
        <v>95</v>
      </c>
      <c r="X47" s="116"/>
      <c r="Y47" s="150">
        <v>85</v>
      </c>
      <c r="Z47" s="150"/>
      <c r="AA47" s="127">
        <v>-1340000</v>
      </c>
    </row>
    <row r="48" s="8" customFormat="1" ht="75" customHeight="1" spans="1:27">
      <c r="A48" s="41">
        <v>11</v>
      </c>
      <c r="B48" s="46" t="s">
        <v>260</v>
      </c>
      <c r="C48" s="46" t="s">
        <v>32</v>
      </c>
      <c r="D48" s="46" t="s">
        <v>261</v>
      </c>
      <c r="E48" s="46" t="s">
        <v>262</v>
      </c>
      <c r="F48" s="46" t="s">
        <v>44</v>
      </c>
      <c r="G48" s="38" t="s">
        <v>263</v>
      </c>
      <c r="H48" s="50">
        <v>69.42</v>
      </c>
      <c r="I48" s="85" t="s">
        <v>264</v>
      </c>
      <c r="J48" s="50">
        <v>62.38</v>
      </c>
      <c r="K48" s="85">
        <v>0</v>
      </c>
      <c r="L48" s="51">
        <v>45.710614</v>
      </c>
      <c r="M48" s="83">
        <v>44.356</v>
      </c>
      <c r="N48" s="86">
        <f t="shared" si="8"/>
        <v>0.970365438539067</v>
      </c>
      <c r="O48" s="35" t="s">
        <v>265</v>
      </c>
      <c r="P48" s="46" t="s">
        <v>57</v>
      </c>
      <c r="Q48" s="62"/>
      <c r="R48" s="114">
        <f t="shared" si="7"/>
        <v>40.4588</v>
      </c>
      <c r="S48" s="90">
        <v>0</v>
      </c>
      <c r="T48" s="90">
        <v>0</v>
      </c>
      <c r="U48" s="115">
        <v>0</v>
      </c>
      <c r="V48" s="116"/>
      <c r="W48" s="116">
        <v>19.26</v>
      </c>
      <c r="X48" s="116"/>
      <c r="Y48" s="153">
        <v>21.1988</v>
      </c>
      <c r="Z48" s="153"/>
      <c r="AA48" s="142"/>
    </row>
    <row r="49" s="8" customFormat="1" ht="90" customHeight="1" spans="1:27">
      <c r="A49" s="49">
        <v>12</v>
      </c>
      <c r="B49" s="46" t="s">
        <v>266</v>
      </c>
      <c r="C49" s="46" t="s">
        <v>32</v>
      </c>
      <c r="D49" s="46" t="s">
        <v>33</v>
      </c>
      <c r="E49" s="46" t="s">
        <v>267</v>
      </c>
      <c r="F49" s="46" t="s">
        <v>250</v>
      </c>
      <c r="G49" s="62"/>
      <c r="H49" s="50">
        <v>213</v>
      </c>
      <c r="I49" s="85">
        <v>0</v>
      </c>
      <c r="J49" s="50">
        <v>213</v>
      </c>
      <c r="K49" s="85">
        <v>0</v>
      </c>
      <c r="L49" s="51">
        <v>215.5</v>
      </c>
      <c r="M49" s="83">
        <v>183.543758</v>
      </c>
      <c r="N49" s="86">
        <f t="shared" si="8"/>
        <v>0.851711174013921</v>
      </c>
      <c r="O49" s="35" t="s">
        <v>268</v>
      </c>
      <c r="P49" s="46" t="s">
        <v>36</v>
      </c>
      <c r="Q49" s="46"/>
      <c r="R49" s="114">
        <f t="shared" si="7"/>
        <v>119.6338</v>
      </c>
      <c r="S49" s="90">
        <v>0</v>
      </c>
      <c r="T49" s="90">
        <v>0</v>
      </c>
      <c r="U49" s="115">
        <v>0</v>
      </c>
      <c r="V49" s="116"/>
      <c r="W49" s="116">
        <v>23.7905</v>
      </c>
      <c r="X49" s="116">
        <v>31.792768</v>
      </c>
      <c r="Y49" s="153">
        <v>32.117184</v>
      </c>
      <c r="Z49" s="154">
        <v>31.933348</v>
      </c>
      <c r="AA49" s="142"/>
    </row>
    <row r="50" s="8" customFormat="1" ht="141" customHeight="1" spans="1:27">
      <c r="A50" s="41">
        <v>13</v>
      </c>
      <c r="B50" s="46" t="s">
        <v>269</v>
      </c>
      <c r="C50" s="46" t="s">
        <v>32</v>
      </c>
      <c r="D50" s="46" t="s">
        <v>270</v>
      </c>
      <c r="E50" s="46" t="s">
        <v>271</v>
      </c>
      <c r="F50" s="46" t="s">
        <v>191</v>
      </c>
      <c r="G50" s="62"/>
      <c r="H50" s="50">
        <v>206.5</v>
      </c>
      <c r="I50" s="85">
        <v>0</v>
      </c>
      <c r="J50" s="85">
        <v>0</v>
      </c>
      <c r="K50" s="85">
        <v>0</v>
      </c>
      <c r="L50" s="51">
        <v>100</v>
      </c>
      <c r="M50" s="83">
        <v>100</v>
      </c>
      <c r="N50" s="86">
        <f t="shared" si="8"/>
        <v>1</v>
      </c>
      <c r="O50" s="35" t="s">
        <v>272</v>
      </c>
      <c r="P50" s="46" t="s">
        <v>273</v>
      </c>
      <c r="Q50" s="46"/>
      <c r="R50" s="114">
        <f t="shared" si="7"/>
        <v>100</v>
      </c>
      <c r="S50" s="90">
        <v>0</v>
      </c>
      <c r="T50" s="90">
        <v>0</v>
      </c>
      <c r="U50" s="115">
        <v>0</v>
      </c>
      <c r="V50" s="116">
        <v>100</v>
      </c>
      <c r="W50" s="116"/>
      <c r="X50" s="116"/>
      <c r="Y50" s="153"/>
      <c r="Z50" s="153"/>
      <c r="AA50" s="142"/>
    </row>
    <row r="51" s="8" customFormat="1" ht="174" customHeight="1" spans="1:27">
      <c r="A51" s="49">
        <v>14</v>
      </c>
      <c r="B51" s="46" t="s">
        <v>274</v>
      </c>
      <c r="C51" s="46" t="s">
        <v>32</v>
      </c>
      <c r="D51" s="46" t="s">
        <v>275</v>
      </c>
      <c r="E51" s="46" t="s">
        <v>276</v>
      </c>
      <c r="F51" s="46" t="s">
        <v>191</v>
      </c>
      <c r="G51" s="62"/>
      <c r="H51" s="50">
        <v>260</v>
      </c>
      <c r="I51" s="85">
        <v>0</v>
      </c>
      <c r="J51" s="85">
        <v>0</v>
      </c>
      <c r="K51" s="85">
        <v>0</v>
      </c>
      <c r="L51" s="51">
        <v>200</v>
      </c>
      <c r="M51" s="83">
        <v>200</v>
      </c>
      <c r="N51" s="86">
        <f t="shared" si="8"/>
        <v>1</v>
      </c>
      <c r="O51" s="35" t="s">
        <v>277</v>
      </c>
      <c r="P51" s="46" t="s">
        <v>273</v>
      </c>
      <c r="Q51" s="46"/>
      <c r="R51" s="114">
        <f t="shared" si="7"/>
        <v>200</v>
      </c>
      <c r="S51" s="90">
        <v>0</v>
      </c>
      <c r="T51" s="90">
        <v>0</v>
      </c>
      <c r="U51" s="115">
        <v>0</v>
      </c>
      <c r="V51" s="116">
        <v>200</v>
      </c>
      <c r="W51" s="116"/>
      <c r="X51" s="116"/>
      <c r="Y51" s="153"/>
      <c r="Z51" s="153"/>
      <c r="AA51" s="142"/>
    </row>
  </sheetData>
  <autoFilter ref="A4:AA51">
    <extLst/>
  </autoFilter>
  <mergeCells count="5">
    <mergeCell ref="A1:Q1"/>
    <mergeCell ref="A2:Q2"/>
    <mergeCell ref="A4:D4"/>
    <mergeCell ref="A5:E5"/>
    <mergeCell ref="A37:E37"/>
  </mergeCells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2023-12-20T03:28:05Z</dcterms:created>
  <dcterms:modified xsi:type="dcterms:W3CDTF">2023-12-20T03:37:01Z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2B8C822C2FAD401D966D555C48653842</vt:lpwstr>
  </property>
  <property fmtid="{D5CDD505-2E9C-101B-9397-08002B2CF9AE}" pid="3" name="KSOProductBuildVer">
    <vt:lpwstr>2052-11.8.2.11019</vt:lpwstr>
  </property>
</Properties>
</file>