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firstSheet="1" activeTab="1"/>
  </bookViews>
  <sheets>
    <sheet name="总概算表 " sheetId="1" state="hidden" r:id="rId1"/>
    <sheet name="综合概算表" sheetId="2" r:id="rId2"/>
    <sheet name="Sheet1" sheetId="3" r:id="rId3"/>
  </sheets>
  <definedNames>
    <definedName name="_xlnm.Print_Titles" localSheetId="1">'综合概算表'!$1:$4</definedName>
  </definedNames>
  <calcPr fullCalcOnLoad="1"/>
</workbook>
</file>

<file path=xl/sharedStrings.xml><?xml version="1.0" encoding="utf-8"?>
<sst xmlns="http://schemas.openxmlformats.org/spreadsheetml/2006/main" count="487" uniqueCount="230">
  <si>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</si>
  <si>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</si>
  <si>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</si>
  <si>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</si>
  <si>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</si>
  <si>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</si>
  <si>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</si>
  <si>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</si>
  <si>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</si>
  <si>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</si>
  <si>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</si>
  <si>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</si>
  <si>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</si>
  <si>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</si>
  <si>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</si>
  <si>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</si>
  <si>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</si>
  <si>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</si>
  <si>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</si>
  <si>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</si>
  <si>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综合估算表</t>
  </si>
  <si>
    <t>项目名称：2023年平罗县保障性安居工程——老旧小区节能及配套基础设施改造</t>
  </si>
  <si>
    <t>序
号</t>
  </si>
  <si>
    <t>概算价值（万元）</t>
  </si>
  <si>
    <t>技术经济指标（元）</t>
  </si>
  <si>
    <t>占投
资额%</t>
  </si>
  <si>
    <t>单位</t>
  </si>
  <si>
    <t>数量</t>
  </si>
  <si>
    <t>单位价值</t>
  </si>
  <si>
    <t>工程费用</t>
  </si>
  <si>
    <t>老旧小区节能改造</t>
  </si>
  <si>
    <t>外墙保温</t>
  </si>
  <si>
    <t>外墙墙面原有面砖铲除</t>
  </si>
  <si>
    <r>
      <t>m</t>
    </r>
    <r>
      <rPr>
        <vertAlign val="superscript"/>
        <sz val="10"/>
        <rFont val="宋体"/>
        <family val="0"/>
      </rPr>
      <t>2</t>
    </r>
  </si>
  <si>
    <t>外墙墙面原有涂料铲除</t>
  </si>
  <si>
    <t>外墙面原有附着物拆除及恢复</t>
  </si>
  <si>
    <t>外墙墙面基层处理抹灰</t>
  </si>
  <si>
    <t>外墙墙面保温</t>
  </si>
  <si>
    <t>外墙勒脚砖</t>
  </si>
  <si>
    <t>质感漆</t>
  </si>
  <si>
    <t>屋面防水</t>
  </si>
  <si>
    <t>屋面原有防水层铲除</t>
  </si>
  <si>
    <t>屋面防水层铺贴</t>
  </si>
  <si>
    <t>雨落管更换</t>
  </si>
  <si>
    <t>m</t>
  </si>
  <si>
    <t>屋面女儿墙维修改造加固（暂按女儿墙总长度40%计入）</t>
  </si>
  <si>
    <t>楼梯间粉刷</t>
  </si>
  <si>
    <t>更换楼梯间节能外窗</t>
  </si>
  <si>
    <t>更换楼梯间节能外门</t>
  </si>
  <si>
    <t>楼梯间改造完毕后墙面、顶棚、梯板底部粉刷恢复</t>
  </si>
  <si>
    <t>楼梯间扶手栏杆粉刷</t>
  </si>
  <si>
    <t>铁艺大门</t>
  </si>
  <si>
    <t>扇</t>
  </si>
  <si>
    <t>供暖维修</t>
  </si>
  <si>
    <t>每户热计量装置（配表及阀件）</t>
  </si>
  <si>
    <t>套</t>
  </si>
  <si>
    <t>焊接钢管DN25</t>
  </si>
  <si>
    <t>焊接钢管DN32</t>
  </si>
  <si>
    <t>焊接钢管DN40</t>
  </si>
  <si>
    <t>焊接钢管DN50</t>
  </si>
  <si>
    <t>焊接钢管DN70</t>
  </si>
  <si>
    <t>楼梯间照明</t>
  </si>
  <si>
    <t>更换楼梯间灯具</t>
  </si>
  <si>
    <t>盏</t>
  </si>
  <si>
    <t>更换楼梯间照明开关</t>
  </si>
  <si>
    <t>个</t>
  </si>
  <si>
    <t>更换楼梯间照明线路</t>
  </si>
  <si>
    <t>更换楼梯间照明线路线管</t>
  </si>
  <si>
    <t>更换楼梯间照明配电箱</t>
  </si>
  <si>
    <t>台</t>
  </si>
  <si>
    <t>室外工程</t>
  </si>
  <si>
    <t>室外改造（室外管线、强弱电改造、自行车棚拆除新建等）</t>
  </si>
  <si>
    <t>项</t>
  </si>
  <si>
    <t>室外硬化改造（石材铺装）</t>
  </si>
  <si>
    <t>西苑街（鼓楼西街-团结西路）</t>
  </si>
  <si>
    <t>西苑街（人民西路-团结西路）新建</t>
  </si>
  <si>
    <t>道路新建</t>
  </si>
  <si>
    <t>1.1.1</t>
  </si>
  <si>
    <t>机动车道新建（59cm）</t>
  </si>
  <si>
    <t>1.1.2</t>
  </si>
  <si>
    <t>人行道</t>
  </si>
  <si>
    <t>1.1.3</t>
  </si>
  <si>
    <t>新建花岗岩道牙50cm×15cm×12cm</t>
  </si>
  <si>
    <t>1.1.4</t>
  </si>
  <si>
    <t>玻纤格栅</t>
  </si>
  <si>
    <t>1.1.5</t>
  </si>
  <si>
    <t>花岗岩树框</t>
  </si>
  <si>
    <t>拆除旧路（含拆除、外运10km及垃圾处理费）</t>
  </si>
  <si>
    <t>1.2.1</t>
  </si>
  <si>
    <t>拆除旧沥青路面</t>
  </si>
  <si>
    <t>1.2.2</t>
  </si>
  <si>
    <t>拆除人行道砖路面</t>
  </si>
  <si>
    <t>1.2.3</t>
  </si>
  <si>
    <t>拆除道牙</t>
  </si>
  <si>
    <t>1.2.4</t>
  </si>
  <si>
    <t>拆除平侧石</t>
  </si>
  <si>
    <t>1.2.5</t>
  </si>
  <si>
    <t>拆除树框</t>
  </si>
  <si>
    <t>土方及换填</t>
  </si>
  <si>
    <t>1.3.1</t>
  </si>
  <si>
    <t>土方</t>
  </si>
  <si>
    <t>1.3.2</t>
  </si>
  <si>
    <t>60厘米天然砂砾换填</t>
  </si>
  <si>
    <t>交通工程</t>
  </si>
  <si>
    <t>1.4.1</t>
  </si>
  <si>
    <t>标线</t>
  </si>
  <si>
    <t>1.4.2</t>
  </si>
  <si>
    <t>指路牌4200×2300mm</t>
  </si>
  <si>
    <t>给水工程</t>
  </si>
  <si>
    <t>1.5.1</t>
  </si>
  <si>
    <t>DN300球墨铸铁管（含管件）</t>
  </si>
  <si>
    <t>1.5.2</t>
  </si>
  <si>
    <t>DN200球墨铸铁管（含管件）</t>
  </si>
  <si>
    <t>1.5.3</t>
  </si>
  <si>
    <t>Ф2400钢筋混凝土阀门井</t>
  </si>
  <si>
    <t>1.5.4</t>
  </si>
  <si>
    <t>Ф1800钢筋混凝土阀门井</t>
  </si>
  <si>
    <t>1.5.5</t>
  </si>
  <si>
    <t>Ф1500钢筋混凝土阀门井</t>
  </si>
  <si>
    <t>雨水排水工程</t>
  </si>
  <si>
    <t>1.6.1</t>
  </si>
  <si>
    <t>DN500钢筋混凝土管（II级）</t>
  </si>
  <si>
    <t>1.6.2</t>
  </si>
  <si>
    <t>DN400钢筋混凝土管（II级）</t>
  </si>
  <si>
    <t>1.6.3</t>
  </si>
  <si>
    <t>DN300钢筋混凝土管（II级）</t>
  </si>
  <si>
    <t>1.6.4</t>
  </si>
  <si>
    <t>钢筋混凝土检查井Φ1250</t>
  </si>
  <si>
    <t>座</t>
  </si>
  <si>
    <t>1.6.5</t>
  </si>
  <si>
    <t>钢筋混凝土检查井Φ1500</t>
  </si>
  <si>
    <t>污水排水工程</t>
  </si>
  <si>
    <t>1.7.1</t>
  </si>
  <si>
    <t>1.7.2</t>
  </si>
  <si>
    <t>1.7.3</t>
  </si>
  <si>
    <t>1.7.4</t>
  </si>
  <si>
    <t>供热工程</t>
  </si>
  <si>
    <t>1.8.1</t>
  </si>
  <si>
    <t>预制保温直埋管DN300</t>
  </si>
  <si>
    <t>1.8.2</t>
  </si>
  <si>
    <t>预制保温直埋管DN200</t>
  </si>
  <si>
    <t>1.8.3</t>
  </si>
  <si>
    <t>预制保温直埋管DN150</t>
  </si>
  <si>
    <t>1.8.4</t>
  </si>
  <si>
    <t>预制保温直埋管DN125</t>
  </si>
  <si>
    <t>1.8.5</t>
  </si>
  <si>
    <t>检修阀门控制井2000×2000</t>
  </si>
  <si>
    <t>1.8.6</t>
  </si>
  <si>
    <t>检修阀门控制井1600×2000</t>
  </si>
  <si>
    <t>西苑街（鼓楼西街-人民西路）改造</t>
  </si>
  <si>
    <t>道路改造</t>
  </si>
  <si>
    <t>2.1.1</t>
  </si>
  <si>
    <t>2.1.2</t>
  </si>
  <si>
    <t>机动车道（仅罩面）</t>
  </si>
  <si>
    <t>2.1.3</t>
  </si>
  <si>
    <t>人行道（石材）</t>
  </si>
  <si>
    <t>2.1.4</t>
  </si>
  <si>
    <t>2.1.5</t>
  </si>
  <si>
    <t>2.1.6</t>
  </si>
  <si>
    <t>2.1.7</t>
  </si>
  <si>
    <t>处理裂缝</t>
  </si>
  <si>
    <t>2.1.8</t>
  </si>
  <si>
    <t>整修排水井（含防坠网）</t>
  </si>
  <si>
    <t>2.1.9</t>
  </si>
  <si>
    <t>整修雨水井</t>
  </si>
  <si>
    <t>2.2.1</t>
  </si>
  <si>
    <t>铣刨沥青面层</t>
  </si>
  <si>
    <t>2.2.2</t>
  </si>
  <si>
    <t>2.2.3</t>
  </si>
  <si>
    <t>2.2.4</t>
  </si>
  <si>
    <t>2.2.5</t>
  </si>
  <si>
    <t>2.2.6</t>
  </si>
  <si>
    <t>土方挖方</t>
  </si>
  <si>
    <t>2.3.1</t>
  </si>
  <si>
    <t>2.4.1</t>
  </si>
  <si>
    <t>2.4.2</t>
  </si>
  <si>
    <t>指路牌
规格为4200×2300mm</t>
  </si>
  <si>
    <t>2.4.3</t>
  </si>
  <si>
    <t>诱导牌
规格为4000×1200mm</t>
  </si>
  <si>
    <t>三</t>
  </si>
  <si>
    <t>金桥路（西环路-民族大街）</t>
  </si>
  <si>
    <t>新建路面</t>
  </si>
  <si>
    <t>机动车道新建（60cm）</t>
  </si>
  <si>
    <t>水泥砼路面（新建）</t>
  </si>
  <si>
    <t>新建花岗岩道牙100cm×27cm×15cm</t>
  </si>
  <si>
    <t>恢复道牙</t>
  </si>
  <si>
    <t>升降电信井</t>
  </si>
  <si>
    <t>整修消防井</t>
  </si>
  <si>
    <t>四</t>
  </si>
  <si>
    <t>唐徕大街（团结东路-鼓楼东街）</t>
  </si>
  <si>
    <t>新建花岗岩平道牙50cm×20cm×10cm</t>
  </si>
  <si>
    <t>拆除水泥砼路面</t>
  </si>
  <si>
    <t>五</t>
  </si>
  <si>
    <t>平中巷（鼓楼西路-人民西路）</t>
  </si>
  <si>
    <t>新建花岗岩平道牙100cm×20cm×10cm</t>
  </si>
  <si>
    <t>拆除道砖路面（51cm）</t>
  </si>
  <si>
    <t>拆除道砖路面（24cm）</t>
  </si>
  <si>
    <t>40厘米天然砂砾换填</t>
  </si>
  <si>
    <t>雨水排水
工程</t>
  </si>
  <si>
    <t>雨水管 DN400Ⅱ级钢筋砼
（含土方、基础、管道）</t>
  </si>
  <si>
    <t>雨水管连接管DN200Ⅱ级钢筋砼
（含土方、基础、管道）</t>
  </si>
  <si>
    <t>六</t>
  </si>
  <si>
    <t>金税花园南侧巷道</t>
  </si>
  <si>
    <t>太阳能路灯</t>
  </si>
  <si>
    <t>拆除道砖路面</t>
  </si>
  <si>
    <t>雨水连接管 DN200Ⅱ级钢筋砼
（含土方、基础、管道）</t>
  </si>
  <si>
    <t>新建雨水井</t>
  </si>
  <si>
    <t>其他费</t>
  </si>
  <si>
    <t>项目建设管理费</t>
  </si>
  <si>
    <t>万元</t>
  </si>
  <si>
    <t>工程测量费</t>
  </si>
  <si>
    <t>工程勘察费</t>
  </si>
  <si>
    <t>工程设计费</t>
  </si>
  <si>
    <t>工程实验费</t>
  </si>
  <si>
    <t>施工图审查费</t>
  </si>
  <si>
    <t>工程监理费</t>
  </si>
  <si>
    <t>清单编制及招标控制费</t>
  </si>
  <si>
    <t>竣工结算编制费</t>
  </si>
  <si>
    <t>招标代理服务费</t>
  </si>
  <si>
    <t>可研方案编制及评审费</t>
  </si>
  <si>
    <t>环境评价费</t>
  </si>
  <si>
    <t>III</t>
  </si>
  <si>
    <t>预备费5%</t>
  </si>
  <si>
    <t>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</si>
  <si>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</si>
  <si>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估算汇总表</t>
  </si>
  <si>
    <t xml:space="preserve">             估算价值  （万元）</t>
  </si>
  <si>
    <t>占投资额(%)</t>
  </si>
  <si>
    <t>预备费</t>
  </si>
  <si>
    <t>总        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</si>
</sst>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  <numFmt numFmtId="179" formatCode="0.00;[Red]0.00"/>
    <numFmt numFmtId="180" formatCode="0.00_ "/>
    <numFmt numFmtId="181" formatCode="0.0;[Red]0.0"/>
    <numFmt numFmtId="182" formatCode="0.0_ "/>
    <numFmt numFmtId="183" formatCode="0_ "/>
    <numFmt numFmtId="184" formatCode="0;[Red]0"/>
    <numFmt numFmtId="185" formatCode="0.0"/>
    <numFmt numFmtId="186" formatCode="0;_搀"/>
  </numFmts>
  <fonts count="3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62"/>
      <name val="宋体"/>
      <family val="0"/>
    </font>
    <font>
      <b/>
      <sz val="10"/>
      <color indexed="30"/>
      <name val="宋体"/>
      <family val="0"/>
    </font>
    <font>
      <b/>
      <sz val="10"/>
      <color indexed="62"/>
      <name val="宋体"/>
      <family val="0"/>
    </font>
    <font>
      <sz val="10"/>
      <color indexed="30"/>
      <name val="宋体"/>
      <family val="0"/>
    </font>
    <font>
      <b/>
      <sz val="12"/>
      <color indexed="30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vertAlign val="superscript"/>
      <sz val="1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32" fillId="13" borderId="5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5" fillId="9" borderId="0" applyNumberFormat="0" applyBorder="0" applyAlignment="0" applyProtection="0"/>
    <xf numFmtId="0" fontId="30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15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19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19" borderId="0" xfId="0" applyFont="1" applyFill="1" applyAlignment="1">
      <alignment vertical="center"/>
    </xf>
    <xf numFmtId="0" fontId="6" fillId="1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80" fontId="2" fillId="0" borderId="10" xfId="41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80" fontId="11" fillId="0" borderId="10" xfId="41" applyNumberFormat="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0" fontId="3" fillId="0" borderId="10" xfId="41" applyNumberFormat="1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78" fontId="11" fillId="0" borderId="10" xfId="41" applyNumberFormat="1" applyFont="1" applyFill="1" applyBorder="1" applyAlignment="1">
      <alignment horizontal="center" vertical="center" wrapText="1"/>
      <protection/>
    </xf>
    <xf numFmtId="182" fontId="11" fillId="0" borderId="10" xfId="41" applyNumberFormat="1" applyFont="1" applyFill="1" applyBorder="1" applyAlignment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vertical="center" wrapText="1"/>
    </xf>
    <xf numFmtId="178" fontId="2" fillId="0" borderId="10" xfId="41" applyNumberFormat="1" applyFont="1" applyFill="1" applyBorder="1" applyAlignment="1">
      <alignment horizontal="center" vertical="center" wrapText="1"/>
      <protection/>
    </xf>
    <xf numFmtId="182" fontId="2" fillId="0" borderId="10" xfId="41" applyNumberFormat="1" applyFont="1" applyFill="1" applyBorder="1" applyAlignment="1">
      <alignment horizontal="center" vertical="center" wrapText="1"/>
      <protection/>
    </xf>
    <xf numFmtId="9" fontId="2" fillId="0" borderId="10" xfId="4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178" fontId="3" fillId="0" borderId="10" xfId="41" applyNumberFormat="1" applyFont="1" applyFill="1" applyBorder="1" applyAlignment="1">
      <alignment horizontal="center" vertical="center" wrapText="1"/>
      <protection/>
    </xf>
    <xf numFmtId="183" fontId="3" fillId="0" borderId="10" xfId="41" applyNumberFormat="1" applyFont="1" applyFill="1" applyBorder="1" applyAlignment="1">
      <alignment horizontal="center" vertical="center" wrapText="1"/>
      <protection/>
    </xf>
    <xf numFmtId="1" fontId="3" fillId="0" borderId="10" xfId="41" applyNumberFormat="1" applyFont="1" applyFill="1" applyBorder="1" applyAlignment="1">
      <alignment horizontal="center" vertical="center" wrapText="1"/>
      <protection/>
    </xf>
    <xf numFmtId="183" fontId="2" fillId="0" borderId="10" xfId="41" applyNumberFormat="1" applyFont="1" applyFill="1" applyBorder="1" applyAlignment="1">
      <alignment horizontal="center" vertical="center" wrapText="1"/>
      <protection/>
    </xf>
    <xf numFmtId="1" fontId="2" fillId="0" borderId="10" xfId="41" applyNumberFormat="1" applyFont="1" applyFill="1" applyBorder="1" applyAlignment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179" fontId="3" fillId="2" borderId="10" xfId="0" applyNumberFormat="1" applyFont="1" applyFill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7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81" fontId="1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10" xfId="0" applyNumberFormat="1" applyFont="1" applyBorder="1" applyAlignment="1">
      <alignment horizontal="center" vertical="center"/>
    </xf>
    <xf numFmtId="185" fontId="1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" fontId="1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H1"/>
    </sheetView>
  </sheetViews>
  <sheetFormatPr defaultColWidth="8.75390625" defaultRowHeight="14.25"/>
  <cols>
    <col min="1" max="1" width="4.125" style="114" customWidth="1"/>
    <col min="2" max="2" width="24.50390625" style="115" customWidth="1"/>
    <col min="3" max="3" width="9.875" style="115" customWidth="1"/>
    <col min="4" max="4" width="9.25390625" style="115" customWidth="1"/>
    <col min="5" max="5" width="8.625" style="115" customWidth="1"/>
    <col min="6" max="6" width="9.625" style="115" customWidth="1"/>
    <col min="7" max="7" width="14.50390625" style="115" customWidth="1"/>
    <col min="8" max="8" width="6.375" style="115" customWidth="1"/>
    <col min="9" max="9" width="9.50390625" style="115" customWidth="1"/>
    <col min="10" max="10" width="6.375" style="115" customWidth="1"/>
    <col min="11" max="11" width="5.375" style="115" customWidth="1"/>
    <col min="12" max="12" width="18.25390625" style="115" customWidth="1"/>
    <col min="13" max="15" width="9.00390625" style="115" bestFit="1" customWidth="1"/>
    <col min="16" max="16" width="7.625" style="115" customWidth="1"/>
    <col min="17" max="17" width="5.625" style="115" customWidth="1"/>
    <col min="18" max="18" width="9.00390625" style="115" bestFit="1" customWidth="1"/>
    <col min="19" max="19" width="9.25390625" style="115" customWidth="1"/>
    <col min="20" max="20" width="4.25390625" style="115" customWidth="1"/>
    <col min="21" max="32" width="9.00390625" style="115" bestFit="1" customWidth="1"/>
    <col min="33" max="16384" width="8.75390625" style="115" customWidth="1"/>
  </cols>
  <sheetData>
    <row r="1" spans="1:20" ht="65.2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14"/>
      <c r="J1" s="114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30.75" customHeight="1">
      <c r="A2" s="135" t="str">
        <f>'综合概算表'!A2</f>
        <v>项目名称：2023年平罗县保障性安居工程——老旧小区节能及配套基础设施改造</v>
      </c>
      <c r="B2" s="135"/>
      <c r="C2" s="135"/>
      <c r="D2" s="135"/>
      <c r="E2" s="135"/>
      <c r="F2" s="135"/>
      <c r="G2" s="135"/>
      <c r="H2" s="135"/>
      <c r="I2" s="114"/>
      <c r="J2" s="114"/>
      <c r="K2" s="131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30" customHeight="1">
      <c r="A3" s="136" t="s">
        <v>1</v>
      </c>
      <c r="B3" s="137" t="s">
        <v>2</v>
      </c>
      <c r="C3" s="136" t="s">
        <v>3</v>
      </c>
      <c r="D3" s="136"/>
      <c r="E3" s="136"/>
      <c r="F3" s="136"/>
      <c r="G3" s="136"/>
      <c r="H3" s="116" t="s">
        <v>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30" customHeight="1">
      <c r="A4" s="137"/>
      <c r="B4" s="137"/>
      <c r="C4" s="117" t="s">
        <v>5</v>
      </c>
      <c r="D4" s="117" t="s">
        <v>6</v>
      </c>
      <c r="E4" s="117" t="s">
        <v>7</v>
      </c>
      <c r="F4" s="117" t="s">
        <v>8</v>
      </c>
      <c r="G4" s="118" t="s">
        <v>9</v>
      </c>
      <c r="H4" s="116"/>
      <c r="I4" s="114"/>
      <c r="J4" s="114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30" customFormat="1" ht="27.75" customHeight="1">
      <c r="A5" s="119" t="s">
        <v>10</v>
      </c>
      <c r="B5" s="120" t="s">
        <v>11</v>
      </c>
      <c r="C5" s="121" t="e">
        <f>SUM(C6:C7)</f>
        <v>#REF!</v>
      </c>
      <c r="D5" s="121"/>
      <c r="E5" s="121"/>
      <c r="F5" s="121"/>
      <c r="G5" s="121" t="e">
        <f>C5+D5+E5+F5</f>
        <v>#REF!</v>
      </c>
      <c r="H5" s="122" t="e">
        <f>G5/G13*100</f>
        <v>#REF!</v>
      </c>
      <c r="I5" s="28"/>
      <c r="J5" s="28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s="30" customFormat="1" ht="27.75" customHeight="1">
      <c r="A6" s="117" t="s">
        <v>12</v>
      </c>
      <c r="B6" s="123" t="e">
        <f>综合概算表!#REF!</f>
        <v>#REF!</v>
      </c>
      <c r="C6" s="124" t="e">
        <f>综合概算表!#REF!</f>
        <v>#REF!</v>
      </c>
      <c r="D6" s="124"/>
      <c r="E6" s="124"/>
      <c r="F6" s="124"/>
      <c r="G6" s="124" t="e">
        <f>C6+D6+E6+F6</f>
        <v>#REF!</v>
      </c>
      <c r="H6" s="125"/>
      <c r="I6" s="28"/>
      <c r="J6" s="28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s="30" customFormat="1" ht="27.75" customHeight="1">
      <c r="A7" s="117" t="s">
        <v>13</v>
      </c>
      <c r="B7" s="123" t="e">
        <f>综合概算表!#REF!</f>
        <v>#REF!</v>
      </c>
      <c r="C7" s="124" t="e">
        <f>综合概算表!#REF!</f>
        <v>#REF!</v>
      </c>
      <c r="D7" s="124"/>
      <c r="E7" s="124"/>
      <c r="F7" s="124"/>
      <c r="G7" s="124" t="e">
        <f>C7+D7+E7+F7</f>
        <v>#REF!</v>
      </c>
      <c r="H7" s="125"/>
      <c r="I7" s="28"/>
      <c r="J7" s="28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1:20" s="30" customFormat="1" ht="27.75" customHeight="1">
      <c r="A8" s="126"/>
      <c r="B8" s="127"/>
      <c r="C8" s="128"/>
      <c r="D8" s="124"/>
      <c r="E8" s="124"/>
      <c r="F8" s="124"/>
      <c r="G8" s="124"/>
      <c r="H8" s="122"/>
      <c r="I8" s="28"/>
      <c r="J8" s="28"/>
      <c r="K8" s="133"/>
      <c r="L8" s="133"/>
      <c r="M8" s="133"/>
      <c r="N8" s="133"/>
      <c r="O8" s="133"/>
      <c r="P8" s="133"/>
      <c r="Q8" s="133"/>
      <c r="R8" s="133"/>
      <c r="S8" s="133"/>
      <c r="T8" s="133"/>
    </row>
    <row r="9" spans="1:8" s="30" customFormat="1" ht="27.75" customHeight="1">
      <c r="A9" s="119" t="s">
        <v>14</v>
      </c>
      <c r="B9" s="129" t="s">
        <v>15</v>
      </c>
      <c r="C9" s="121"/>
      <c r="D9" s="121"/>
      <c r="E9" s="121"/>
      <c r="F9" s="121" t="e">
        <f>综合概算表!#REF!</f>
        <v>#REF!</v>
      </c>
      <c r="G9" s="121" t="e">
        <f>F9</f>
        <v>#REF!</v>
      </c>
      <c r="H9" s="122" t="e">
        <f>G9/G13*100</f>
        <v>#REF!</v>
      </c>
    </row>
    <row r="10" spans="1:8" s="30" customFormat="1" ht="27.75" customHeight="1">
      <c r="A10" s="119"/>
      <c r="B10" s="129"/>
      <c r="C10" s="121"/>
      <c r="D10" s="121"/>
      <c r="E10" s="121"/>
      <c r="F10" s="121"/>
      <c r="G10" s="121" t="s">
        <v>16</v>
      </c>
      <c r="H10" s="122"/>
    </row>
    <row r="11" spans="1:8" s="30" customFormat="1" ht="27.75" customHeight="1">
      <c r="A11" s="119" t="s">
        <v>17</v>
      </c>
      <c r="B11" s="129" t="s">
        <v>18</v>
      </c>
      <c r="C11" s="121"/>
      <c r="D11" s="121"/>
      <c r="E11" s="121"/>
      <c r="F11" s="121">
        <f>'综合概算表'!G214</f>
        <v>96.03447119840001</v>
      </c>
      <c r="G11" s="121">
        <f>F11</f>
        <v>96.03447119840001</v>
      </c>
      <c r="H11" s="122" t="e">
        <f>G11/G13*100</f>
        <v>#REF!</v>
      </c>
    </row>
    <row r="12" spans="1:8" s="30" customFormat="1" ht="27.75" customHeight="1">
      <c r="A12" s="119"/>
      <c r="B12" s="129"/>
      <c r="C12" s="121"/>
      <c r="D12" s="121"/>
      <c r="E12" s="121"/>
      <c r="F12" s="121"/>
      <c r="G12" s="121"/>
      <c r="H12" s="122"/>
    </row>
    <row r="13" spans="1:8" s="30" customFormat="1" ht="27.75" customHeight="1">
      <c r="A13" s="119"/>
      <c r="B13" s="119" t="s">
        <v>19</v>
      </c>
      <c r="C13" s="121" t="e">
        <f>C5</f>
        <v>#REF!</v>
      </c>
      <c r="D13" s="121">
        <f>D5</f>
        <v>0</v>
      </c>
      <c r="E13" s="121">
        <f>E5</f>
        <v>0</v>
      </c>
      <c r="F13" s="121" t="e">
        <f>SUM(F9:F12)</f>
        <v>#REF!</v>
      </c>
      <c r="G13" s="121" t="e">
        <f>SUM(C13:F13)</f>
        <v>#REF!</v>
      </c>
      <c r="H13" s="130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0"/>
  <sheetViews>
    <sheetView tabSelected="1" zoomScale="110" zoomScaleNormal="110" zoomScalePageLayoutView="0" workbookViewId="0" topLeftCell="A1">
      <selection activeCell="M183" sqref="M183"/>
    </sheetView>
  </sheetViews>
  <sheetFormatPr defaultColWidth="20.75390625" defaultRowHeight="32.25" customHeight="1"/>
  <cols>
    <col min="1" max="1" width="5.75390625" style="28" customWidth="1"/>
    <col min="2" max="2" width="10.50390625" style="29" customWidth="1"/>
    <col min="3" max="3" width="9.25390625" style="30" customWidth="1"/>
    <col min="4" max="4" width="8.375" style="30" customWidth="1"/>
    <col min="5" max="6" width="8.00390625" style="30" customWidth="1"/>
    <col min="7" max="7" width="10.00390625" style="30" customWidth="1"/>
    <col min="8" max="8" width="5.125" style="30" customWidth="1"/>
    <col min="9" max="9" width="7.125" style="25" customWidth="1"/>
    <col min="10" max="10" width="7.125" style="30" customWidth="1"/>
    <col min="11" max="11" width="8.125" style="30" customWidth="1"/>
    <col min="12" max="12" width="9.625" style="30" customWidth="1"/>
    <col min="13" max="16384" width="20.75390625" style="30" customWidth="1"/>
  </cols>
  <sheetData>
    <row r="1" spans="1:11" ht="32.25" customHeight="1">
      <c r="A1" s="139" t="s">
        <v>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9" customFormat="1" ht="32.25" customHeight="1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32.25" customHeight="1">
      <c r="A3" s="138" t="s">
        <v>22</v>
      </c>
      <c r="B3" s="138" t="s">
        <v>2</v>
      </c>
      <c r="C3" s="138" t="s">
        <v>23</v>
      </c>
      <c r="D3" s="138"/>
      <c r="E3" s="138"/>
      <c r="F3" s="138"/>
      <c r="G3" s="142"/>
      <c r="H3" s="138" t="s">
        <v>24</v>
      </c>
      <c r="I3" s="138"/>
      <c r="J3" s="138"/>
      <c r="K3" s="138" t="s">
        <v>25</v>
      </c>
    </row>
    <row r="4" spans="1:11" ht="32.25" customHeight="1">
      <c r="A4" s="138"/>
      <c r="B4" s="138"/>
      <c r="C4" s="31" t="s">
        <v>5</v>
      </c>
      <c r="D4" s="31" t="s">
        <v>6</v>
      </c>
      <c r="E4" s="31" t="s">
        <v>7</v>
      </c>
      <c r="F4" s="31" t="s">
        <v>8</v>
      </c>
      <c r="G4" s="32" t="s">
        <v>9</v>
      </c>
      <c r="H4" s="31" t="s">
        <v>26</v>
      </c>
      <c r="I4" s="31" t="s">
        <v>27</v>
      </c>
      <c r="J4" s="31" t="s">
        <v>28</v>
      </c>
      <c r="K4" s="138"/>
    </row>
    <row r="5" spans="1:11" ht="32.25" customHeight="1">
      <c r="A5" s="33" t="s">
        <v>10</v>
      </c>
      <c r="B5" s="33" t="s">
        <v>29</v>
      </c>
      <c r="C5" s="34">
        <f>C6+C42+C110+C134+C156+C179</f>
        <v>1440.4117959999999</v>
      </c>
      <c r="D5" s="34">
        <f>D6+D42+D110+D134+D156+D179</f>
        <v>27.3277</v>
      </c>
      <c r="E5" s="34">
        <f>E6+E42+E110+E134+E156+E179</f>
        <v>285.5142</v>
      </c>
      <c r="F5" s="34">
        <f>F6+F42+F110+F134+F156+F179</f>
        <v>0</v>
      </c>
      <c r="G5" s="35">
        <f>(C5+D5+E5+F5)</f>
        <v>1753.253696</v>
      </c>
      <c r="H5" s="33"/>
      <c r="I5" s="34"/>
      <c r="J5" s="34"/>
      <c r="K5" s="48">
        <f>G5/G216*100</f>
        <v>86.9357327595575</v>
      </c>
    </row>
    <row r="6" spans="1:22" s="10" customFormat="1" ht="32.25" customHeight="1">
      <c r="A6" s="36" t="s">
        <v>12</v>
      </c>
      <c r="B6" s="36" t="s">
        <v>30</v>
      </c>
      <c r="C6" s="37">
        <f>C7+C15+C20+C26+C33+C39</f>
        <v>308.58259599999997</v>
      </c>
      <c r="D6" s="37">
        <f>D7+D15+D20+D26+D33+D39</f>
        <v>23.2082</v>
      </c>
      <c r="E6" s="37">
        <f>E7+E15+E20+E26+E33+E39</f>
        <v>0</v>
      </c>
      <c r="F6" s="37">
        <f>F7+F15+F20+F26+F33+F39</f>
        <v>0</v>
      </c>
      <c r="G6" s="37">
        <f>C6+D6+E6+F6</f>
        <v>331.79079599999994</v>
      </c>
      <c r="H6" s="38"/>
      <c r="I6" s="49"/>
      <c r="J6" s="50"/>
      <c r="K6" s="5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s="11" customFormat="1" ht="32.25" customHeight="1">
      <c r="A7" s="39">
        <v>1</v>
      </c>
      <c r="B7" s="39" t="s">
        <v>31</v>
      </c>
      <c r="C7" s="35">
        <f>SUM(C8:C14)</f>
        <v>157.91199999999998</v>
      </c>
      <c r="D7" s="35"/>
      <c r="E7" s="35"/>
      <c r="F7" s="35"/>
      <c r="G7" s="35">
        <f aca="true" t="shared" si="0" ref="G7:G15">C7+D7+E7+F7</f>
        <v>157.91199999999998</v>
      </c>
      <c r="H7" s="39"/>
      <c r="I7" s="52"/>
      <c r="J7" s="53"/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12" s="12" customFormat="1" ht="32.25" customHeight="1">
      <c r="A8" s="40">
        <v>1.1</v>
      </c>
      <c r="B8" s="40" t="s">
        <v>32</v>
      </c>
      <c r="C8" s="41">
        <f aca="true" t="shared" si="1" ref="C8:C14">I8*J8/10000</f>
        <v>0.435</v>
      </c>
      <c r="D8" s="41"/>
      <c r="E8" s="41"/>
      <c r="F8" s="41"/>
      <c r="G8" s="41">
        <f t="shared" si="0"/>
        <v>0.435</v>
      </c>
      <c r="H8" s="42" t="s">
        <v>33</v>
      </c>
      <c r="I8" s="56">
        <v>174</v>
      </c>
      <c r="J8" s="57">
        <v>25</v>
      </c>
      <c r="K8" s="58"/>
      <c r="L8" s="55">
        <v>25</v>
      </c>
    </row>
    <row r="9" spans="1:12" s="12" customFormat="1" ht="32.25" customHeight="1">
      <c r="A9" s="40">
        <v>1.2</v>
      </c>
      <c r="B9" s="40" t="s">
        <v>34</v>
      </c>
      <c r="C9" s="41">
        <f t="shared" si="1"/>
        <v>3.4784</v>
      </c>
      <c r="D9" s="41"/>
      <c r="E9" s="41"/>
      <c r="F9" s="41"/>
      <c r="G9" s="41">
        <f t="shared" si="0"/>
        <v>3.4784</v>
      </c>
      <c r="H9" s="42" t="s">
        <v>33</v>
      </c>
      <c r="I9" s="56">
        <v>4348</v>
      </c>
      <c r="J9" s="57">
        <v>8</v>
      </c>
      <c r="K9" s="58"/>
      <c r="L9" s="55">
        <v>11</v>
      </c>
    </row>
    <row r="10" spans="1:12" s="12" customFormat="1" ht="53.25" customHeight="1">
      <c r="A10" s="40">
        <v>1.3</v>
      </c>
      <c r="B10" s="40" t="s">
        <v>35</v>
      </c>
      <c r="C10" s="41">
        <f t="shared" si="1"/>
        <v>5.4264</v>
      </c>
      <c r="D10" s="41"/>
      <c r="E10" s="41"/>
      <c r="F10" s="41"/>
      <c r="G10" s="41">
        <f t="shared" si="0"/>
        <v>5.4264</v>
      </c>
      <c r="H10" s="42" t="s">
        <v>33</v>
      </c>
      <c r="I10" s="56">
        <v>4522</v>
      </c>
      <c r="J10" s="57">
        <v>12</v>
      </c>
      <c r="K10" s="58"/>
      <c r="L10" s="55"/>
    </row>
    <row r="11" spans="1:12" s="12" customFormat="1" ht="32.25" customHeight="1">
      <c r="A11" s="40">
        <v>1.4</v>
      </c>
      <c r="B11" s="40" t="s">
        <v>36</v>
      </c>
      <c r="C11" s="41">
        <f t="shared" si="1"/>
        <v>15.827</v>
      </c>
      <c r="D11" s="41"/>
      <c r="E11" s="41"/>
      <c r="F11" s="41"/>
      <c r="G11" s="41">
        <f t="shared" si="0"/>
        <v>15.827</v>
      </c>
      <c r="H11" s="42" t="s">
        <v>33</v>
      </c>
      <c r="I11" s="56">
        <v>4522</v>
      </c>
      <c r="J11" s="57">
        <v>35</v>
      </c>
      <c r="K11" s="58"/>
      <c r="L11" s="55">
        <v>43</v>
      </c>
    </row>
    <row r="12" spans="1:12" s="12" customFormat="1" ht="32.25" customHeight="1">
      <c r="A12" s="40">
        <v>1.5</v>
      </c>
      <c r="B12" s="40" t="s">
        <v>37</v>
      </c>
      <c r="C12" s="41">
        <f t="shared" si="1"/>
        <v>60.5948</v>
      </c>
      <c r="D12" s="41"/>
      <c r="E12" s="41"/>
      <c r="F12" s="41"/>
      <c r="G12" s="41">
        <f t="shared" si="0"/>
        <v>60.5948</v>
      </c>
      <c r="H12" s="42" t="s">
        <v>33</v>
      </c>
      <c r="I12" s="56">
        <v>4522</v>
      </c>
      <c r="J12" s="57">
        <v>134</v>
      </c>
      <c r="K12" s="58"/>
      <c r="L12" s="55"/>
    </row>
    <row r="13" spans="1:12" s="12" customFormat="1" ht="32.25" customHeight="1">
      <c r="A13" s="40">
        <v>1.6</v>
      </c>
      <c r="B13" s="40" t="s">
        <v>38</v>
      </c>
      <c r="C13" s="41">
        <f t="shared" si="1"/>
        <v>6.142</v>
      </c>
      <c r="D13" s="41"/>
      <c r="E13" s="41"/>
      <c r="F13" s="41"/>
      <c r="G13" s="41">
        <f t="shared" si="0"/>
        <v>6.142</v>
      </c>
      <c r="H13" s="42" t="s">
        <v>33</v>
      </c>
      <c r="I13" s="56">
        <v>415</v>
      </c>
      <c r="J13" s="57">
        <v>148</v>
      </c>
      <c r="K13" s="58"/>
      <c r="L13" s="55"/>
    </row>
    <row r="14" spans="1:12" s="12" customFormat="1" ht="32.25" customHeight="1">
      <c r="A14" s="40">
        <v>1.7</v>
      </c>
      <c r="B14" s="40" t="s">
        <v>39</v>
      </c>
      <c r="C14" s="41">
        <f t="shared" si="1"/>
        <v>66.0084</v>
      </c>
      <c r="D14" s="41"/>
      <c r="E14" s="41"/>
      <c r="F14" s="41"/>
      <c r="G14" s="41">
        <f t="shared" si="0"/>
        <v>66.0084</v>
      </c>
      <c r="H14" s="42" t="s">
        <v>33</v>
      </c>
      <c r="I14" s="56">
        <v>4926</v>
      </c>
      <c r="J14" s="57">
        <v>134</v>
      </c>
      <c r="K14" s="58"/>
      <c r="L14" s="55"/>
    </row>
    <row r="15" spans="1:22" s="13" customFormat="1" ht="32.25" customHeight="1">
      <c r="A15" s="33">
        <v>2</v>
      </c>
      <c r="B15" s="33" t="s">
        <v>40</v>
      </c>
      <c r="C15" s="35">
        <f>SUM(C16:C19)</f>
        <v>25.3937</v>
      </c>
      <c r="D15" s="35"/>
      <c r="E15" s="35"/>
      <c r="F15" s="35"/>
      <c r="G15" s="35">
        <f t="shared" si="0"/>
        <v>25.3937</v>
      </c>
      <c r="H15" s="43"/>
      <c r="I15" s="52"/>
      <c r="J15" s="59"/>
      <c r="K15" s="60"/>
      <c r="L15" s="55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12" s="12" customFormat="1" ht="32.25" customHeight="1">
      <c r="A16" s="31">
        <v>2.1</v>
      </c>
      <c r="B16" s="31" t="s">
        <v>41</v>
      </c>
      <c r="C16" s="41">
        <f aca="true" t="shared" si="2" ref="C16:C25">I16*J16/10000</f>
        <v>5.7536</v>
      </c>
      <c r="D16" s="41"/>
      <c r="E16" s="41"/>
      <c r="F16" s="41"/>
      <c r="G16" s="41">
        <f aca="true" t="shared" si="3" ref="G16:G38">C16+D16+E16+F16</f>
        <v>5.7536</v>
      </c>
      <c r="H16" s="42" t="s">
        <v>33</v>
      </c>
      <c r="I16" s="56">
        <v>1798</v>
      </c>
      <c r="J16" s="57">
        <v>32</v>
      </c>
      <c r="K16" s="58"/>
      <c r="L16" s="55"/>
    </row>
    <row r="17" spans="1:12" s="12" customFormat="1" ht="32.25" customHeight="1">
      <c r="A17" s="31">
        <v>2.2</v>
      </c>
      <c r="B17" s="31" t="s">
        <v>42</v>
      </c>
      <c r="C17" s="41">
        <f t="shared" si="2"/>
        <v>14.384</v>
      </c>
      <c r="D17" s="41"/>
      <c r="E17" s="41"/>
      <c r="F17" s="41"/>
      <c r="G17" s="41">
        <f t="shared" si="3"/>
        <v>14.384</v>
      </c>
      <c r="H17" s="42" t="s">
        <v>33</v>
      </c>
      <c r="I17" s="56">
        <v>1798</v>
      </c>
      <c r="J17" s="57">
        <v>80</v>
      </c>
      <c r="K17" s="58"/>
      <c r="L17" s="55">
        <v>86</v>
      </c>
    </row>
    <row r="18" spans="1:12" s="12" customFormat="1" ht="32.25" customHeight="1">
      <c r="A18" s="31">
        <v>2.3</v>
      </c>
      <c r="B18" s="31" t="s">
        <v>43</v>
      </c>
      <c r="C18" s="41">
        <f t="shared" si="2"/>
        <v>2.7606</v>
      </c>
      <c r="D18" s="41"/>
      <c r="E18" s="41"/>
      <c r="F18" s="41"/>
      <c r="G18" s="41">
        <f t="shared" si="3"/>
        <v>2.7606</v>
      </c>
      <c r="H18" s="42" t="s">
        <v>44</v>
      </c>
      <c r="I18" s="56">
        <v>258</v>
      </c>
      <c r="J18" s="57">
        <v>107</v>
      </c>
      <c r="K18" s="58"/>
      <c r="L18" s="55"/>
    </row>
    <row r="19" spans="1:12" s="12" customFormat="1" ht="60.75" customHeight="1">
      <c r="A19" s="31">
        <v>2.4</v>
      </c>
      <c r="B19" s="31" t="s">
        <v>45</v>
      </c>
      <c r="C19" s="41">
        <f t="shared" si="2"/>
        <v>2.4955</v>
      </c>
      <c r="D19" s="41"/>
      <c r="E19" s="41"/>
      <c r="F19" s="41"/>
      <c r="G19" s="41">
        <f t="shared" si="3"/>
        <v>2.4955</v>
      </c>
      <c r="H19" s="42" t="s">
        <v>44</v>
      </c>
      <c r="I19" s="56">
        <v>155</v>
      </c>
      <c r="J19" s="57">
        <v>161</v>
      </c>
      <c r="K19" s="58"/>
      <c r="L19" s="55"/>
    </row>
    <row r="20" spans="1:22" s="14" customFormat="1" ht="32.25" customHeight="1">
      <c r="A20" s="33">
        <v>3</v>
      </c>
      <c r="B20" s="33" t="s">
        <v>46</v>
      </c>
      <c r="C20" s="43">
        <f>SUM(C21:C25)</f>
        <v>21.276896000000004</v>
      </c>
      <c r="D20" s="43"/>
      <c r="E20" s="43"/>
      <c r="F20" s="43"/>
      <c r="G20" s="35">
        <f t="shared" si="3"/>
        <v>21.276896000000004</v>
      </c>
      <c r="H20" s="33"/>
      <c r="I20" s="52"/>
      <c r="J20" s="57"/>
      <c r="K20" s="33"/>
      <c r="L20" s="55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12" s="15" customFormat="1" ht="32.25" customHeight="1">
      <c r="A21" s="31">
        <v>3.1</v>
      </c>
      <c r="B21" s="31" t="s">
        <v>47</v>
      </c>
      <c r="C21" s="41">
        <f t="shared" si="2"/>
        <v>2.9064959999999997</v>
      </c>
      <c r="D21" s="42"/>
      <c r="E21" s="42"/>
      <c r="F21" s="42"/>
      <c r="G21" s="41">
        <f t="shared" si="3"/>
        <v>2.9064959999999997</v>
      </c>
      <c r="H21" s="42" t="s">
        <v>33</v>
      </c>
      <c r="I21" s="61">
        <v>41.76</v>
      </c>
      <c r="J21" s="57">
        <v>696</v>
      </c>
      <c r="K21" s="31"/>
      <c r="L21" s="55"/>
    </row>
    <row r="22" spans="1:12" s="15" customFormat="1" ht="32.25" customHeight="1">
      <c r="A22" s="31">
        <v>3.2</v>
      </c>
      <c r="B22" s="31" t="s">
        <v>48</v>
      </c>
      <c r="C22" s="41">
        <f t="shared" si="2"/>
        <v>5.3928</v>
      </c>
      <c r="D22" s="42"/>
      <c r="E22" s="42"/>
      <c r="F22" s="42"/>
      <c r="G22" s="41">
        <f t="shared" si="3"/>
        <v>5.3928</v>
      </c>
      <c r="H22" s="42" t="s">
        <v>33</v>
      </c>
      <c r="I22" s="61">
        <v>20.16</v>
      </c>
      <c r="J22" s="57">
        <v>2675</v>
      </c>
      <c r="K22" s="31"/>
      <c r="L22" s="55"/>
    </row>
    <row r="23" spans="1:12" s="15" customFormat="1" ht="72" customHeight="1">
      <c r="A23" s="31">
        <v>3.3</v>
      </c>
      <c r="B23" s="31" t="s">
        <v>49</v>
      </c>
      <c r="C23" s="41">
        <f t="shared" si="2"/>
        <v>9.3792</v>
      </c>
      <c r="D23" s="42"/>
      <c r="E23" s="42"/>
      <c r="F23" s="42"/>
      <c r="G23" s="41">
        <f t="shared" si="3"/>
        <v>9.3792</v>
      </c>
      <c r="H23" s="42" t="s">
        <v>33</v>
      </c>
      <c r="I23" s="61">
        <v>1954</v>
      </c>
      <c r="J23" s="57">
        <v>48</v>
      </c>
      <c r="K23" s="31"/>
      <c r="L23" s="55"/>
    </row>
    <row r="24" spans="1:12" s="15" customFormat="1" ht="32.25" customHeight="1">
      <c r="A24" s="31">
        <v>3.4</v>
      </c>
      <c r="B24" s="31" t="s">
        <v>50</v>
      </c>
      <c r="C24" s="41">
        <f t="shared" si="2"/>
        <v>1.5984</v>
      </c>
      <c r="D24" s="42"/>
      <c r="E24" s="42"/>
      <c r="F24" s="42"/>
      <c r="G24" s="41">
        <f t="shared" si="3"/>
        <v>1.5984</v>
      </c>
      <c r="H24" s="42" t="s">
        <v>44</v>
      </c>
      <c r="I24" s="61">
        <v>333</v>
      </c>
      <c r="J24" s="57">
        <v>48</v>
      </c>
      <c r="K24" s="31"/>
      <c r="L24" s="55"/>
    </row>
    <row r="25" spans="1:12" s="15" customFormat="1" ht="32.25" customHeight="1">
      <c r="A25" s="31">
        <v>3.5</v>
      </c>
      <c r="B25" s="31" t="s">
        <v>51</v>
      </c>
      <c r="C25" s="41">
        <f t="shared" si="2"/>
        <v>2</v>
      </c>
      <c r="D25" s="42"/>
      <c r="E25" s="42"/>
      <c r="F25" s="42"/>
      <c r="G25" s="41">
        <f t="shared" si="3"/>
        <v>2</v>
      </c>
      <c r="H25" s="42" t="s">
        <v>52</v>
      </c>
      <c r="I25" s="61">
        <v>1</v>
      </c>
      <c r="J25" s="57">
        <v>20000</v>
      </c>
      <c r="K25" s="31"/>
      <c r="L25" s="55"/>
    </row>
    <row r="26" spans="1:22" s="16" customFormat="1" ht="32.25" customHeight="1">
      <c r="A26" s="33">
        <v>4</v>
      </c>
      <c r="B26" s="33" t="s">
        <v>53</v>
      </c>
      <c r="C26" s="43"/>
      <c r="D26" s="43">
        <f>SUM(D27:D32)</f>
        <v>16.2432</v>
      </c>
      <c r="E26" s="43"/>
      <c r="F26" s="43"/>
      <c r="G26" s="43">
        <f t="shared" si="3"/>
        <v>16.2432</v>
      </c>
      <c r="H26" s="33"/>
      <c r="I26" s="52"/>
      <c r="J26" s="57"/>
      <c r="K26" s="33"/>
      <c r="L26" s="55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s="17" customFormat="1" ht="49.5" customHeight="1">
      <c r="A27" s="31">
        <v>4.1</v>
      </c>
      <c r="B27" s="31" t="s">
        <v>54</v>
      </c>
      <c r="C27" s="42"/>
      <c r="D27" s="42">
        <f>I27*J27/10000</f>
        <v>9.63</v>
      </c>
      <c r="E27" s="42"/>
      <c r="F27" s="42"/>
      <c r="G27" s="42">
        <f t="shared" si="3"/>
        <v>9.63</v>
      </c>
      <c r="H27" s="31" t="s">
        <v>55</v>
      </c>
      <c r="I27" s="56">
        <v>60</v>
      </c>
      <c r="J27" s="57">
        <v>1605</v>
      </c>
      <c r="K27" s="31"/>
      <c r="L27" s="5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7" customFormat="1" ht="32.25" customHeight="1">
      <c r="A28" s="31">
        <v>4.2</v>
      </c>
      <c r="B28" s="31" t="s">
        <v>56</v>
      </c>
      <c r="C28" s="42"/>
      <c r="D28" s="42">
        <f aca="true" t="shared" si="4" ref="D28:D38">I28*J28/10000</f>
        <v>3.096</v>
      </c>
      <c r="E28" s="42"/>
      <c r="F28" s="42"/>
      <c r="G28" s="42">
        <f t="shared" si="3"/>
        <v>3.096</v>
      </c>
      <c r="H28" s="31" t="s">
        <v>44</v>
      </c>
      <c r="I28" s="61">
        <v>645</v>
      </c>
      <c r="J28" s="57">
        <v>48</v>
      </c>
      <c r="K28" s="31"/>
      <c r="L28" s="5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12" s="15" customFormat="1" ht="32.25" customHeight="1">
      <c r="A29" s="31">
        <v>4.3</v>
      </c>
      <c r="B29" s="31" t="s">
        <v>57</v>
      </c>
      <c r="C29" s="42"/>
      <c r="D29" s="42">
        <f t="shared" si="4"/>
        <v>0.54</v>
      </c>
      <c r="E29" s="42"/>
      <c r="F29" s="42"/>
      <c r="G29" s="42">
        <f t="shared" si="3"/>
        <v>0.54</v>
      </c>
      <c r="H29" s="42" t="s">
        <v>44</v>
      </c>
      <c r="I29" s="61">
        <v>100</v>
      </c>
      <c r="J29" s="57">
        <v>54</v>
      </c>
      <c r="K29" s="31"/>
      <c r="L29" s="55"/>
    </row>
    <row r="30" spans="1:12" s="18" customFormat="1" ht="32.25" customHeight="1">
      <c r="A30" s="31">
        <v>4.4</v>
      </c>
      <c r="B30" s="31" t="s">
        <v>58</v>
      </c>
      <c r="C30" s="42"/>
      <c r="D30" s="42">
        <f t="shared" si="4"/>
        <v>0.59</v>
      </c>
      <c r="E30" s="42"/>
      <c r="F30" s="42"/>
      <c r="G30" s="42">
        <f t="shared" si="3"/>
        <v>0.59</v>
      </c>
      <c r="H30" s="31" t="s">
        <v>44</v>
      </c>
      <c r="I30" s="61">
        <v>100</v>
      </c>
      <c r="J30" s="57">
        <v>59</v>
      </c>
      <c r="K30" s="31"/>
      <c r="L30" s="55"/>
    </row>
    <row r="31" spans="1:12" s="18" customFormat="1" ht="32.25" customHeight="1">
      <c r="A31" s="31">
        <v>4.5</v>
      </c>
      <c r="B31" s="31" t="s">
        <v>59</v>
      </c>
      <c r="C31" s="42"/>
      <c r="D31" s="42">
        <f t="shared" si="4"/>
        <v>0.6592</v>
      </c>
      <c r="E31" s="42"/>
      <c r="F31" s="42"/>
      <c r="G31" s="42">
        <f t="shared" si="3"/>
        <v>0.6592</v>
      </c>
      <c r="H31" s="42" t="s">
        <v>44</v>
      </c>
      <c r="I31" s="61">
        <v>103</v>
      </c>
      <c r="J31" s="57">
        <v>64</v>
      </c>
      <c r="K31" s="31"/>
      <c r="L31" s="55"/>
    </row>
    <row r="32" spans="1:12" s="15" customFormat="1" ht="32.25" customHeight="1">
      <c r="A32" s="31">
        <v>4.6</v>
      </c>
      <c r="B32" s="31" t="s">
        <v>60</v>
      </c>
      <c r="C32" s="42"/>
      <c r="D32" s="42">
        <f t="shared" si="4"/>
        <v>1.728</v>
      </c>
      <c r="E32" s="42"/>
      <c r="F32" s="42"/>
      <c r="G32" s="42">
        <f t="shared" si="3"/>
        <v>1.728</v>
      </c>
      <c r="H32" s="31" t="s">
        <v>44</v>
      </c>
      <c r="I32" s="61">
        <v>240</v>
      </c>
      <c r="J32" s="57">
        <v>72</v>
      </c>
      <c r="K32" s="31"/>
      <c r="L32" s="55"/>
    </row>
    <row r="33" spans="1:22" s="16" customFormat="1" ht="32.25" customHeight="1">
      <c r="A33" s="33">
        <v>5</v>
      </c>
      <c r="B33" s="33" t="s">
        <v>61</v>
      </c>
      <c r="C33" s="43"/>
      <c r="D33" s="43">
        <f>SUM(D34:D38)</f>
        <v>6.965</v>
      </c>
      <c r="E33" s="43"/>
      <c r="F33" s="43"/>
      <c r="G33" s="43">
        <f t="shared" si="3"/>
        <v>6.965</v>
      </c>
      <c r="H33" s="43"/>
      <c r="I33" s="52"/>
      <c r="J33" s="57"/>
      <c r="K33" s="33"/>
      <c r="L33" s="55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s="19" customFormat="1" ht="32.25" customHeight="1">
      <c r="A34" s="31">
        <v>5.1</v>
      </c>
      <c r="B34" s="31" t="s">
        <v>62</v>
      </c>
      <c r="C34" s="42"/>
      <c r="D34" s="42">
        <f t="shared" si="4"/>
        <v>0.9</v>
      </c>
      <c r="E34" s="42"/>
      <c r="F34" s="42"/>
      <c r="G34" s="42">
        <f t="shared" si="3"/>
        <v>0.9</v>
      </c>
      <c r="H34" s="42" t="s">
        <v>63</v>
      </c>
      <c r="I34" s="63">
        <v>45</v>
      </c>
      <c r="J34" s="57">
        <v>200</v>
      </c>
      <c r="K34" s="31"/>
      <c r="L34" s="55">
        <v>411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19" customFormat="1" ht="32.25" customHeight="1">
      <c r="A35" s="31">
        <v>5.2</v>
      </c>
      <c r="B35" s="31" t="s">
        <v>64</v>
      </c>
      <c r="C35" s="42"/>
      <c r="D35" s="42">
        <f t="shared" si="4"/>
        <v>0.315</v>
      </c>
      <c r="E35" s="42"/>
      <c r="F35" s="42"/>
      <c r="G35" s="42">
        <f t="shared" si="3"/>
        <v>0.315</v>
      </c>
      <c r="H35" s="42" t="s">
        <v>65</v>
      </c>
      <c r="I35" s="63">
        <v>45</v>
      </c>
      <c r="J35" s="57">
        <v>70</v>
      </c>
      <c r="K35" s="31"/>
      <c r="L35" s="55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19" customFormat="1" ht="32.25" customHeight="1">
      <c r="A36" s="31">
        <v>5.3</v>
      </c>
      <c r="B36" s="31" t="s">
        <v>66</v>
      </c>
      <c r="C36" s="42"/>
      <c r="D36" s="42">
        <f t="shared" si="4"/>
        <v>0.75</v>
      </c>
      <c r="E36" s="42"/>
      <c r="F36" s="42"/>
      <c r="G36" s="42">
        <f t="shared" si="3"/>
        <v>0.75</v>
      </c>
      <c r="H36" s="42" t="s">
        <v>44</v>
      </c>
      <c r="I36" s="63">
        <v>1250</v>
      </c>
      <c r="J36" s="57">
        <v>6</v>
      </c>
      <c r="K36" s="31"/>
      <c r="L36" s="55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19" customFormat="1" ht="32.25" customHeight="1">
      <c r="A37" s="31">
        <v>5.4</v>
      </c>
      <c r="B37" s="31" t="s">
        <v>67</v>
      </c>
      <c r="C37" s="42"/>
      <c r="D37" s="42">
        <f t="shared" si="4"/>
        <v>3</v>
      </c>
      <c r="E37" s="42"/>
      <c r="F37" s="42"/>
      <c r="G37" s="42">
        <f t="shared" si="3"/>
        <v>3</v>
      </c>
      <c r="H37" s="42" t="s">
        <v>44</v>
      </c>
      <c r="I37" s="63">
        <v>1250</v>
      </c>
      <c r="J37" s="57">
        <v>24</v>
      </c>
      <c r="K37" s="31"/>
      <c r="L37" s="55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12" s="20" customFormat="1" ht="32.25" customHeight="1">
      <c r="A38" s="31">
        <v>5.5</v>
      </c>
      <c r="B38" s="31" t="s">
        <v>68</v>
      </c>
      <c r="C38" s="42"/>
      <c r="D38" s="42">
        <f t="shared" si="4"/>
        <v>2</v>
      </c>
      <c r="E38" s="42"/>
      <c r="F38" s="42"/>
      <c r="G38" s="42">
        <f t="shared" si="3"/>
        <v>2</v>
      </c>
      <c r="H38" s="42" t="s">
        <v>69</v>
      </c>
      <c r="I38" s="63">
        <v>8</v>
      </c>
      <c r="J38" s="57">
        <v>2500</v>
      </c>
      <c r="K38" s="31"/>
      <c r="L38" s="55"/>
    </row>
    <row r="39" spans="1:11" s="21" customFormat="1" ht="32.25" customHeight="1">
      <c r="A39" s="33">
        <v>6</v>
      </c>
      <c r="B39" s="33" t="s">
        <v>70</v>
      </c>
      <c r="C39" s="34">
        <f>SUM(C40:C41)</f>
        <v>104</v>
      </c>
      <c r="D39" s="34"/>
      <c r="E39" s="34"/>
      <c r="F39" s="34"/>
      <c r="G39" s="34">
        <f>C39+D39+E39</f>
        <v>104</v>
      </c>
      <c r="H39" s="33"/>
      <c r="I39" s="34"/>
      <c r="J39" s="57"/>
      <c r="K39" s="48"/>
    </row>
    <row r="40" spans="1:11" ht="85.5" customHeight="1">
      <c r="A40" s="31">
        <v>6.1</v>
      </c>
      <c r="B40" s="31" t="s">
        <v>71</v>
      </c>
      <c r="C40" s="44">
        <f>I40*J40/10000</f>
        <v>5</v>
      </c>
      <c r="D40" s="44"/>
      <c r="E40" s="44"/>
      <c r="F40" s="44"/>
      <c r="G40" s="44">
        <f>SUM(C40:E40)</f>
        <v>5</v>
      </c>
      <c r="H40" s="31" t="s">
        <v>72</v>
      </c>
      <c r="I40" s="64">
        <v>1</v>
      </c>
      <c r="J40" s="57">
        <v>50000</v>
      </c>
      <c r="K40" s="65"/>
    </row>
    <row r="41" spans="1:12" ht="42.75" customHeight="1">
      <c r="A41" s="31">
        <v>6.2</v>
      </c>
      <c r="B41" s="31" t="s">
        <v>73</v>
      </c>
      <c r="C41" s="44">
        <f>I41*J41/10000</f>
        <v>99</v>
      </c>
      <c r="D41" s="44"/>
      <c r="E41" s="44"/>
      <c r="F41" s="44"/>
      <c r="G41" s="44">
        <f>SUM(C41:E41)</f>
        <v>99</v>
      </c>
      <c r="H41" s="42" t="s">
        <v>33</v>
      </c>
      <c r="I41" s="64">
        <v>3300</v>
      </c>
      <c r="J41" s="57">
        <v>300</v>
      </c>
      <c r="K41" s="65"/>
      <c r="L41" s="30">
        <v>321</v>
      </c>
    </row>
    <row r="42" spans="1:11" s="22" customFormat="1" ht="52.5" customHeight="1">
      <c r="A42" s="36" t="s">
        <v>13</v>
      </c>
      <c r="B42" s="36" t="s">
        <v>74</v>
      </c>
      <c r="C42" s="45">
        <f>C43+C86</f>
        <v>408.53569999999996</v>
      </c>
      <c r="D42" s="45"/>
      <c r="E42" s="45">
        <f>E43+E86</f>
        <v>285.5142</v>
      </c>
      <c r="F42" s="45"/>
      <c r="G42" s="45">
        <f>C42+D42+E42</f>
        <v>694.0499</v>
      </c>
      <c r="H42" s="36"/>
      <c r="I42" s="45"/>
      <c r="J42" s="57"/>
      <c r="K42" s="51"/>
    </row>
    <row r="43" spans="1:11" s="23" customFormat="1" ht="52.5" customHeight="1">
      <c r="A43" s="46">
        <v>1</v>
      </c>
      <c r="B43" s="46" t="s">
        <v>75</v>
      </c>
      <c r="C43" s="47">
        <f>C44+C50+C56+C59+C62+C74+C79+C68</f>
        <v>325.65479999999997</v>
      </c>
      <c r="D43" s="47"/>
      <c r="E43" s="47">
        <f>E44+E50+E56+E59+E62+E74+E79+E68</f>
        <v>285.5142</v>
      </c>
      <c r="F43" s="47"/>
      <c r="G43" s="47">
        <f>C43+D43+E43</f>
        <v>611.169</v>
      </c>
      <c r="H43" s="46"/>
      <c r="I43" s="47"/>
      <c r="J43" s="57"/>
      <c r="K43" s="66"/>
    </row>
    <row r="44" spans="1:11" s="24" customFormat="1" ht="52.5" customHeight="1">
      <c r="A44" s="33">
        <v>1.1</v>
      </c>
      <c r="B44" s="33" t="s">
        <v>76</v>
      </c>
      <c r="C44" s="34">
        <f>SUM(C45:C49)</f>
        <v>186.37399999999997</v>
      </c>
      <c r="D44" s="34"/>
      <c r="E44" s="34"/>
      <c r="F44" s="34"/>
      <c r="G44" s="34">
        <f>C44+D44+E44</f>
        <v>186.37399999999997</v>
      </c>
      <c r="H44" s="33"/>
      <c r="I44" s="34"/>
      <c r="J44" s="57"/>
      <c r="K44" s="48"/>
    </row>
    <row r="45" spans="1:12" ht="58.5" customHeight="1">
      <c r="A45" s="31" t="s">
        <v>77</v>
      </c>
      <c r="B45" s="31" t="s">
        <v>78</v>
      </c>
      <c r="C45" s="44">
        <f>I45*J45/10000</f>
        <v>80.5</v>
      </c>
      <c r="D45" s="44"/>
      <c r="E45" s="44"/>
      <c r="F45" s="44"/>
      <c r="G45" s="44">
        <f>SUM(C45:E45)</f>
        <v>80.5</v>
      </c>
      <c r="H45" s="31" t="s">
        <v>33</v>
      </c>
      <c r="I45" s="64">
        <v>3500</v>
      </c>
      <c r="J45" s="57">
        <v>230</v>
      </c>
      <c r="K45" s="44"/>
      <c r="L45" s="26"/>
    </row>
    <row r="46" spans="1:12" s="25" customFormat="1" ht="32.25" customHeight="1">
      <c r="A46" s="31" t="s">
        <v>79</v>
      </c>
      <c r="B46" s="31" t="s">
        <v>80</v>
      </c>
      <c r="C46" s="44">
        <f>I46*J46/10000</f>
        <v>93.96</v>
      </c>
      <c r="D46" s="44"/>
      <c r="E46" s="44"/>
      <c r="F46" s="44"/>
      <c r="G46" s="44">
        <f>SUM(C46:E46)</f>
        <v>93.96</v>
      </c>
      <c r="H46" s="31" t="s">
        <v>33</v>
      </c>
      <c r="I46" s="64">
        <v>5400</v>
      </c>
      <c r="J46" s="57">
        <v>174</v>
      </c>
      <c r="K46" s="44"/>
      <c r="L46" s="24"/>
    </row>
    <row r="47" spans="1:12" ht="48" customHeight="1">
      <c r="A47" s="31" t="s">
        <v>81</v>
      </c>
      <c r="B47" s="31" t="s">
        <v>82</v>
      </c>
      <c r="C47" s="44">
        <f>I47*J47/10000</f>
        <v>5.76</v>
      </c>
      <c r="D47" s="44"/>
      <c r="E47" s="44"/>
      <c r="F47" s="44"/>
      <c r="G47" s="44">
        <f>SUM(C47:E47)</f>
        <v>5.76</v>
      </c>
      <c r="H47" s="31" t="s">
        <v>44</v>
      </c>
      <c r="I47" s="64">
        <v>900</v>
      </c>
      <c r="J47" s="57">
        <v>64</v>
      </c>
      <c r="K47" s="44"/>
      <c r="L47" s="26"/>
    </row>
    <row r="48" spans="1:12" ht="32.25" customHeight="1">
      <c r="A48" s="31" t="s">
        <v>83</v>
      </c>
      <c r="B48" s="31" t="s">
        <v>84</v>
      </c>
      <c r="C48" s="44">
        <f>I48*J48/10000</f>
        <v>1.76</v>
      </c>
      <c r="D48" s="44"/>
      <c r="E48" s="44"/>
      <c r="F48" s="44"/>
      <c r="G48" s="44">
        <f>SUM(C48:E48)</f>
        <v>1.76</v>
      </c>
      <c r="H48" s="31" t="s">
        <v>33</v>
      </c>
      <c r="I48" s="64">
        <v>800</v>
      </c>
      <c r="J48" s="57">
        <v>22</v>
      </c>
      <c r="K48" s="44"/>
      <c r="L48" s="26"/>
    </row>
    <row r="49" spans="1:12" ht="32.25" customHeight="1">
      <c r="A49" s="31" t="s">
        <v>85</v>
      </c>
      <c r="B49" s="31" t="s">
        <v>86</v>
      </c>
      <c r="C49" s="44">
        <f>I49*J49/10000</f>
        <v>4.394</v>
      </c>
      <c r="D49" s="44"/>
      <c r="E49" s="44"/>
      <c r="F49" s="44"/>
      <c r="G49" s="44">
        <f>SUM(C49:E49)</f>
        <v>4.394</v>
      </c>
      <c r="H49" s="31" t="s">
        <v>55</v>
      </c>
      <c r="I49" s="64">
        <v>130</v>
      </c>
      <c r="J49" s="57">
        <v>338</v>
      </c>
      <c r="K49" s="44"/>
      <c r="L49" s="26"/>
    </row>
    <row r="50" spans="1:11" s="26" customFormat="1" ht="54" customHeight="1">
      <c r="A50" s="33">
        <v>1.2</v>
      </c>
      <c r="B50" s="33" t="s">
        <v>87</v>
      </c>
      <c r="C50" s="34">
        <f>SUM(C51:C55)</f>
        <v>47.185</v>
      </c>
      <c r="D50" s="34"/>
      <c r="E50" s="34"/>
      <c r="F50" s="34"/>
      <c r="G50" s="34">
        <f>C50+D50+E50</f>
        <v>47.185</v>
      </c>
      <c r="H50" s="33"/>
      <c r="I50" s="34"/>
      <c r="J50" s="57"/>
      <c r="K50" s="34"/>
    </row>
    <row r="51" spans="1:12" ht="36.75" customHeight="1">
      <c r="A51" s="31" t="s">
        <v>88</v>
      </c>
      <c r="B51" s="31" t="s">
        <v>89</v>
      </c>
      <c r="C51" s="44">
        <f>I51*J51/10000</f>
        <v>17.5</v>
      </c>
      <c r="D51" s="44"/>
      <c r="E51" s="44"/>
      <c r="F51" s="44"/>
      <c r="G51" s="44">
        <f>SUM(C51:E51)</f>
        <v>17.5</v>
      </c>
      <c r="H51" s="31" t="s">
        <v>33</v>
      </c>
      <c r="I51" s="64">
        <v>3500</v>
      </c>
      <c r="J51" s="57">
        <v>50</v>
      </c>
      <c r="K51" s="44"/>
      <c r="L51" s="26">
        <v>56</v>
      </c>
    </row>
    <row r="52" spans="1:12" s="25" customFormat="1" ht="65.25" customHeight="1">
      <c r="A52" s="31" t="s">
        <v>90</v>
      </c>
      <c r="B52" s="31" t="s">
        <v>91</v>
      </c>
      <c r="C52" s="44">
        <f>I52*J52/10000</f>
        <v>27</v>
      </c>
      <c r="D52" s="44"/>
      <c r="E52" s="44"/>
      <c r="F52" s="44"/>
      <c r="G52" s="44">
        <f>SUM(C52:E52)</f>
        <v>27</v>
      </c>
      <c r="H52" s="31" t="s">
        <v>33</v>
      </c>
      <c r="I52" s="64">
        <v>5400</v>
      </c>
      <c r="J52" s="57">
        <v>50</v>
      </c>
      <c r="K52" s="44"/>
      <c r="L52" s="24">
        <v>56</v>
      </c>
    </row>
    <row r="53" spans="1:12" ht="32.25" customHeight="1">
      <c r="A53" s="31" t="s">
        <v>92</v>
      </c>
      <c r="B53" s="31" t="s">
        <v>93</v>
      </c>
      <c r="C53" s="44">
        <f>I53*J53/10000</f>
        <v>0.88</v>
      </c>
      <c r="D53" s="44"/>
      <c r="E53" s="44"/>
      <c r="F53" s="44"/>
      <c r="G53" s="44">
        <f>SUM(C53:E53)</f>
        <v>0.88</v>
      </c>
      <c r="H53" s="31" t="s">
        <v>44</v>
      </c>
      <c r="I53" s="64">
        <v>800</v>
      </c>
      <c r="J53" s="57">
        <v>11</v>
      </c>
      <c r="K53" s="44"/>
      <c r="L53" s="26"/>
    </row>
    <row r="54" spans="1:12" ht="32.25" customHeight="1">
      <c r="A54" s="31" t="s">
        <v>94</v>
      </c>
      <c r="B54" s="31" t="s">
        <v>95</v>
      </c>
      <c r="C54" s="44">
        <f>I54*J54/10000</f>
        <v>0.96</v>
      </c>
      <c r="D54" s="44"/>
      <c r="E54" s="44"/>
      <c r="F54" s="44"/>
      <c r="G54" s="44">
        <f>SUM(C54:E54)</f>
        <v>0.96</v>
      </c>
      <c r="H54" s="31" t="s">
        <v>44</v>
      </c>
      <c r="I54" s="64">
        <v>800</v>
      </c>
      <c r="J54" s="57">
        <v>12</v>
      </c>
      <c r="K54" s="44"/>
      <c r="L54" s="26"/>
    </row>
    <row r="55" spans="1:12" ht="32.25" customHeight="1">
      <c r="A55" s="31" t="s">
        <v>96</v>
      </c>
      <c r="B55" s="31" t="s">
        <v>97</v>
      </c>
      <c r="C55" s="44">
        <f>I55*J55/10000</f>
        <v>0.845</v>
      </c>
      <c r="D55" s="44"/>
      <c r="E55" s="44"/>
      <c r="F55" s="44"/>
      <c r="G55" s="44">
        <f>SUM(C55:E55)</f>
        <v>0.845</v>
      </c>
      <c r="H55" s="31" t="s">
        <v>55</v>
      </c>
      <c r="I55" s="64">
        <v>130</v>
      </c>
      <c r="J55" s="57">
        <v>65</v>
      </c>
      <c r="K55" s="44"/>
      <c r="L55" s="26"/>
    </row>
    <row r="56" spans="1:11" s="24" customFormat="1" ht="52.5" customHeight="1">
      <c r="A56" s="33">
        <v>1.3</v>
      </c>
      <c r="B56" s="33" t="s">
        <v>98</v>
      </c>
      <c r="C56" s="34">
        <f>SUM(C57:C58)</f>
        <v>47.7856</v>
      </c>
      <c r="D56" s="34"/>
      <c r="E56" s="34"/>
      <c r="F56" s="34"/>
      <c r="G56" s="34">
        <f>C56+D56+E56</f>
        <v>47.7856</v>
      </c>
      <c r="H56" s="33"/>
      <c r="I56" s="34"/>
      <c r="J56" s="57"/>
      <c r="K56" s="48"/>
    </row>
    <row r="57" spans="1:12" ht="58.5" customHeight="1">
      <c r="A57" s="31" t="s">
        <v>99</v>
      </c>
      <c r="B57" s="31" t="s">
        <v>100</v>
      </c>
      <c r="C57" s="44">
        <f>I57*J57/10000</f>
        <v>25.5816</v>
      </c>
      <c r="D57" s="44"/>
      <c r="E57" s="44"/>
      <c r="F57" s="44"/>
      <c r="G57" s="44">
        <f>SUM(C57:E57)</f>
        <v>25.5816</v>
      </c>
      <c r="H57" s="31" t="s">
        <v>33</v>
      </c>
      <c r="I57" s="64">
        <v>3366</v>
      </c>
      <c r="J57" s="57">
        <v>76</v>
      </c>
      <c r="K57" s="44"/>
      <c r="L57" s="26"/>
    </row>
    <row r="58" spans="1:12" ht="53.25" customHeight="1">
      <c r="A58" s="31" t="s">
        <v>101</v>
      </c>
      <c r="B58" s="31" t="s">
        <v>102</v>
      </c>
      <c r="C58" s="44">
        <f>I58*J58/10000</f>
        <v>22.204</v>
      </c>
      <c r="D58" s="44"/>
      <c r="E58" s="44"/>
      <c r="F58" s="44"/>
      <c r="G58" s="44">
        <f>SUM(C58:E58)</f>
        <v>22.204</v>
      </c>
      <c r="H58" s="31" t="s">
        <v>33</v>
      </c>
      <c r="I58" s="64">
        <v>2440</v>
      </c>
      <c r="J58" s="57">
        <v>91</v>
      </c>
      <c r="K58" s="44"/>
      <c r="L58" s="26"/>
    </row>
    <row r="59" spans="1:11" s="24" customFormat="1" ht="52.5" customHeight="1">
      <c r="A59" s="33">
        <v>1.4</v>
      </c>
      <c r="B59" s="33" t="s">
        <v>103</v>
      </c>
      <c r="C59" s="34">
        <f>SUM(C60:C61)</f>
        <v>6.067</v>
      </c>
      <c r="D59" s="34"/>
      <c r="E59" s="34"/>
      <c r="F59" s="34"/>
      <c r="G59" s="34">
        <f>C59+D59+E59</f>
        <v>6.067</v>
      </c>
      <c r="H59" s="33"/>
      <c r="I59" s="34"/>
      <c r="J59" s="57"/>
      <c r="K59" s="48"/>
    </row>
    <row r="60" spans="1:12" ht="58.5" customHeight="1">
      <c r="A60" s="31" t="s">
        <v>104</v>
      </c>
      <c r="B60" s="31" t="s">
        <v>105</v>
      </c>
      <c r="C60" s="44">
        <f>I60*J60/10000</f>
        <v>0.867</v>
      </c>
      <c r="D60" s="44"/>
      <c r="E60" s="44"/>
      <c r="F60" s="44"/>
      <c r="G60" s="44">
        <f>SUM(C60:E60)</f>
        <v>0.867</v>
      </c>
      <c r="H60" s="31" t="s">
        <v>33</v>
      </c>
      <c r="I60" s="64">
        <v>170</v>
      </c>
      <c r="J60" s="57">
        <v>51</v>
      </c>
      <c r="K60" s="44"/>
      <c r="L60" s="26"/>
    </row>
    <row r="61" spans="1:12" ht="53.25" customHeight="1">
      <c r="A61" s="31" t="s">
        <v>106</v>
      </c>
      <c r="B61" s="31" t="s">
        <v>107</v>
      </c>
      <c r="C61" s="44">
        <f>I61*J61/10000</f>
        <v>5.2</v>
      </c>
      <c r="D61" s="44"/>
      <c r="E61" s="44"/>
      <c r="F61" s="44"/>
      <c r="G61" s="44">
        <f>SUM(C61:E61)</f>
        <v>5.2</v>
      </c>
      <c r="H61" s="31" t="s">
        <v>55</v>
      </c>
      <c r="I61" s="64">
        <v>2</v>
      </c>
      <c r="J61" s="57">
        <v>26000</v>
      </c>
      <c r="K61" s="44"/>
      <c r="L61" s="26"/>
    </row>
    <row r="62" spans="1:11" s="26" customFormat="1" ht="54" customHeight="1">
      <c r="A62" s="33">
        <v>1.5</v>
      </c>
      <c r="B62" s="33" t="s">
        <v>108</v>
      </c>
      <c r="C62" s="34">
        <f>SUM(C63:C67)</f>
        <v>7.1155</v>
      </c>
      <c r="D62" s="34"/>
      <c r="E62" s="34">
        <f>SUM(E63:E67)</f>
        <v>32.766600000000004</v>
      </c>
      <c r="F62" s="34"/>
      <c r="G62" s="34">
        <f>C62+D62+E62</f>
        <v>39.8821</v>
      </c>
      <c r="H62" s="33"/>
      <c r="I62" s="34"/>
      <c r="J62" s="57"/>
      <c r="K62" s="34"/>
    </row>
    <row r="63" spans="1:12" ht="36.75" customHeight="1">
      <c r="A63" s="31" t="s">
        <v>109</v>
      </c>
      <c r="B63" s="31" t="s">
        <v>110</v>
      </c>
      <c r="C63" s="44"/>
      <c r="D63" s="44"/>
      <c r="E63" s="44">
        <f>I63*J63/10000</f>
        <v>29.928</v>
      </c>
      <c r="F63" s="44"/>
      <c r="G63" s="44">
        <f>SUM(C63:E63)</f>
        <v>29.928</v>
      </c>
      <c r="H63" s="31" t="s">
        <v>44</v>
      </c>
      <c r="I63" s="64">
        <v>430</v>
      </c>
      <c r="J63" s="57">
        <v>696</v>
      </c>
      <c r="K63" s="44"/>
      <c r="L63" s="26"/>
    </row>
    <row r="64" spans="1:11" ht="32.25" customHeight="1">
      <c r="A64" s="31" t="s">
        <v>111</v>
      </c>
      <c r="B64" s="31" t="s">
        <v>112</v>
      </c>
      <c r="C64" s="44"/>
      <c r="D64" s="44"/>
      <c r="E64" s="44">
        <f>I64*J64/10000</f>
        <v>2.8386</v>
      </c>
      <c r="F64" s="44"/>
      <c r="G64" s="44">
        <f>SUM(C64:E64)</f>
        <v>2.8386</v>
      </c>
      <c r="H64" s="31" t="s">
        <v>44</v>
      </c>
      <c r="I64" s="64">
        <v>57</v>
      </c>
      <c r="J64" s="57">
        <v>498</v>
      </c>
      <c r="K64" s="65"/>
    </row>
    <row r="65" spans="1:12" ht="32.25" customHeight="1">
      <c r="A65" s="31" t="s">
        <v>113</v>
      </c>
      <c r="B65" s="31" t="s">
        <v>114</v>
      </c>
      <c r="C65" s="44">
        <f>I65*J65/10000</f>
        <v>1.9474</v>
      </c>
      <c r="D65" s="44"/>
      <c r="E65" s="44"/>
      <c r="F65" s="44"/>
      <c r="G65" s="44">
        <f>SUM(C65:E65)</f>
        <v>1.9474</v>
      </c>
      <c r="H65" s="31" t="s">
        <v>44</v>
      </c>
      <c r="I65" s="64">
        <v>2</v>
      </c>
      <c r="J65" s="57">
        <v>9737</v>
      </c>
      <c r="K65" s="44"/>
      <c r="L65" s="26"/>
    </row>
    <row r="66" spans="1:12" ht="32.25" customHeight="1">
      <c r="A66" s="31" t="s">
        <v>115</v>
      </c>
      <c r="B66" s="31" t="s">
        <v>116</v>
      </c>
      <c r="C66" s="44">
        <f>I66*J66/10000</f>
        <v>4.0125</v>
      </c>
      <c r="D66" s="44"/>
      <c r="E66" s="44"/>
      <c r="F66" s="44"/>
      <c r="G66" s="44">
        <f>SUM(C66:E66)</f>
        <v>4.0125</v>
      </c>
      <c r="H66" s="31" t="s">
        <v>44</v>
      </c>
      <c r="I66" s="64">
        <v>5</v>
      </c>
      <c r="J66" s="57">
        <v>8025</v>
      </c>
      <c r="K66" s="44"/>
      <c r="L66" s="26"/>
    </row>
    <row r="67" spans="1:12" ht="32.25" customHeight="1">
      <c r="A67" s="31" t="s">
        <v>117</v>
      </c>
      <c r="B67" s="31" t="s">
        <v>118</v>
      </c>
      <c r="C67" s="44">
        <f>I67*J67/10000</f>
        <v>1.1556</v>
      </c>
      <c r="D67" s="44"/>
      <c r="E67" s="44"/>
      <c r="F67" s="44"/>
      <c r="G67" s="44">
        <f>SUM(C67:E67)</f>
        <v>1.1556</v>
      </c>
      <c r="H67" s="31" t="s">
        <v>44</v>
      </c>
      <c r="I67" s="64">
        <v>3</v>
      </c>
      <c r="J67" s="57">
        <v>3852</v>
      </c>
      <c r="K67" s="44"/>
      <c r="L67" s="26"/>
    </row>
    <row r="68" spans="1:11" s="26" customFormat="1" ht="54" customHeight="1">
      <c r="A68" s="33">
        <v>1.6</v>
      </c>
      <c r="B68" s="33" t="s">
        <v>119</v>
      </c>
      <c r="C68" s="34">
        <f>SUM(C69:C73)</f>
        <v>11.8456</v>
      </c>
      <c r="D68" s="34"/>
      <c r="E68" s="34">
        <f>SUM(E69:E73)</f>
        <v>29.3489</v>
      </c>
      <c r="F68" s="34"/>
      <c r="G68" s="34">
        <f>C68+D68+E68</f>
        <v>41.1945</v>
      </c>
      <c r="H68" s="33"/>
      <c r="I68" s="34"/>
      <c r="J68" s="57"/>
      <c r="K68" s="34"/>
    </row>
    <row r="69" spans="1:12" ht="36.75" customHeight="1">
      <c r="A69" s="31" t="s">
        <v>120</v>
      </c>
      <c r="B69" s="31" t="s">
        <v>121</v>
      </c>
      <c r="C69" s="44"/>
      <c r="D69" s="44"/>
      <c r="E69" s="44">
        <f>I69*J69/10000</f>
        <v>23.352</v>
      </c>
      <c r="F69" s="44"/>
      <c r="G69" s="44">
        <f>SUM(C69:E69)</f>
        <v>23.352</v>
      </c>
      <c r="H69" s="31" t="s">
        <v>44</v>
      </c>
      <c r="I69" s="64">
        <v>420</v>
      </c>
      <c r="J69" s="57">
        <v>556</v>
      </c>
      <c r="K69" s="44"/>
      <c r="L69" s="26"/>
    </row>
    <row r="70" spans="1:11" ht="32.25" customHeight="1">
      <c r="A70" s="31" t="s">
        <v>122</v>
      </c>
      <c r="B70" s="31" t="s">
        <v>123</v>
      </c>
      <c r="C70" s="44"/>
      <c r="D70" s="44"/>
      <c r="E70" s="44">
        <f>I70*J70/10000</f>
        <v>2.4584</v>
      </c>
      <c r="F70" s="44"/>
      <c r="G70" s="44">
        <f>SUM(C70:E70)</f>
        <v>2.4584</v>
      </c>
      <c r="H70" s="31" t="s">
        <v>44</v>
      </c>
      <c r="I70" s="64">
        <v>56</v>
      </c>
      <c r="J70" s="57">
        <v>439</v>
      </c>
      <c r="K70" s="65"/>
    </row>
    <row r="71" spans="1:11" ht="32.25" customHeight="1">
      <c r="A71" s="31" t="s">
        <v>124</v>
      </c>
      <c r="B71" s="31" t="s">
        <v>125</v>
      </c>
      <c r="C71" s="44"/>
      <c r="D71" s="44"/>
      <c r="E71" s="44">
        <f>I71*J71/10000</f>
        <v>3.5385</v>
      </c>
      <c r="F71" s="44"/>
      <c r="G71" s="44">
        <f>SUM(C71:E71)</f>
        <v>3.5385</v>
      </c>
      <c r="H71" s="31" t="s">
        <v>44</v>
      </c>
      <c r="I71" s="64">
        <v>105</v>
      </c>
      <c r="J71" s="57">
        <v>337</v>
      </c>
      <c r="K71" s="65"/>
    </row>
    <row r="72" spans="1:12" s="25" customFormat="1" ht="46.5" customHeight="1">
      <c r="A72" s="31" t="s">
        <v>126</v>
      </c>
      <c r="B72" s="31" t="s">
        <v>127</v>
      </c>
      <c r="C72" s="44">
        <f>I72*J72/10000</f>
        <v>10.92</v>
      </c>
      <c r="D72" s="44"/>
      <c r="E72" s="44"/>
      <c r="F72" s="44"/>
      <c r="G72" s="44">
        <f>SUM(C72:E72)</f>
        <v>10.92</v>
      </c>
      <c r="H72" s="31" t="s">
        <v>128</v>
      </c>
      <c r="I72" s="64">
        <v>13</v>
      </c>
      <c r="J72" s="57">
        <v>8400</v>
      </c>
      <c r="K72" s="44"/>
      <c r="L72" s="24"/>
    </row>
    <row r="73" spans="1:12" s="25" customFormat="1" ht="46.5" customHeight="1">
      <c r="A73" s="31" t="s">
        <v>129</v>
      </c>
      <c r="B73" s="31" t="s">
        <v>130</v>
      </c>
      <c r="C73" s="44">
        <f>I73*J73/10000</f>
        <v>0.9256</v>
      </c>
      <c r="D73" s="44"/>
      <c r="E73" s="44"/>
      <c r="F73" s="44"/>
      <c r="G73" s="44">
        <f>SUM(C73:E73)</f>
        <v>0.9256</v>
      </c>
      <c r="H73" s="31" t="s">
        <v>128</v>
      </c>
      <c r="I73" s="64">
        <v>1</v>
      </c>
      <c r="J73" s="57">
        <v>9256</v>
      </c>
      <c r="K73" s="44"/>
      <c r="L73" s="24"/>
    </row>
    <row r="74" spans="1:11" s="26" customFormat="1" ht="54" customHeight="1">
      <c r="A74" s="33">
        <v>1.7</v>
      </c>
      <c r="B74" s="33" t="s">
        <v>131</v>
      </c>
      <c r="C74" s="34">
        <f>SUM(C75:C78)</f>
        <v>11.8456</v>
      </c>
      <c r="D74" s="34"/>
      <c r="E74" s="34">
        <f>SUM(E75:E78)</f>
        <v>27.5557</v>
      </c>
      <c r="F74" s="34"/>
      <c r="G74" s="34">
        <f>C74+D74+E74</f>
        <v>39.4013</v>
      </c>
      <c r="H74" s="33"/>
      <c r="I74" s="34"/>
      <c r="J74" s="57"/>
      <c r="K74" s="34"/>
    </row>
    <row r="75" spans="1:12" ht="36.75" customHeight="1">
      <c r="A75" s="31" t="s">
        <v>132</v>
      </c>
      <c r="B75" s="31" t="s">
        <v>121</v>
      </c>
      <c r="C75" s="44"/>
      <c r="D75" s="44"/>
      <c r="E75" s="44">
        <f>I75*J75/10000</f>
        <v>25.327</v>
      </c>
      <c r="F75" s="44"/>
      <c r="G75" s="44">
        <f>SUM(C75:E75)</f>
        <v>25.327</v>
      </c>
      <c r="H75" s="31" t="s">
        <v>44</v>
      </c>
      <c r="I75" s="64">
        <v>430</v>
      </c>
      <c r="J75" s="57">
        <v>589</v>
      </c>
      <c r="K75" s="44"/>
      <c r="L75" s="26"/>
    </row>
    <row r="76" spans="1:11" ht="32.25" customHeight="1">
      <c r="A76" s="31" t="s">
        <v>133</v>
      </c>
      <c r="B76" s="31" t="s">
        <v>123</v>
      </c>
      <c r="C76" s="44"/>
      <c r="D76" s="44"/>
      <c r="E76" s="44">
        <f>I76*J76/10000</f>
        <v>2.2287</v>
      </c>
      <c r="F76" s="44"/>
      <c r="G76" s="44">
        <f>SUM(C76:E76)</f>
        <v>2.2287</v>
      </c>
      <c r="H76" s="31" t="s">
        <v>44</v>
      </c>
      <c r="I76" s="64">
        <v>57</v>
      </c>
      <c r="J76" s="57">
        <v>391</v>
      </c>
      <c r="K76" s="65"/>
    </row>
    <row r="77" spans="1:12" s="25" customFormat="1" ht="46.5" customHeight="1">
      <c r="A77" s="31" t="s">
        <v>134</v>
      </c>
      <c r="B77" s="31" t="s">
        <v>127</v>
      </c>
      <c r="C77" s="44">
        <f>I77*J77/10000</f>
        <v>10.92</v>
      </c>
      <c r="D77" s="44"/>
      <c r="E77" s="44"/>
      <c r="F77" s="44"/>
      <c r="G77" s="44">
        <f>SUM(C77:E77)</f>
        <v>10.92</v>
      </c>
      <c r="H77" s="31" t="s">
        <v>128</v>
      </c>
      <c r="I77" s="64">
        <v>13</v>
      </c>
      <c r="J77" s="57">
        <v>8400</v>
      </c>
      <c r="K77" s="44"/>
      <c r="L77" s="24"/>
    </row>
    <row r="78" spans="1:12" s="25" customFormat="1" ht="46.5" customHeight="1">
      <c r="A78" s="31" t="s">
        <v>135</v>
      </c>
      <c r="B78" s="31" t="s">
        <v>130</v>
      </c>
      <c r="C78" s="44">
        <f>I78*J78/10000</f>
        <v>0.9256</v>
      </c>
      <c r="D78" s="44"/>
      <c r="E78" s="44"/>
      <c r="F78" s="44"/>
      <c r="G78" s="44">
        <f>SUM(C78:E78)</f>
        <v>0.9256</v>
      </c>
      <c r="H78" s="31" t="s">
        <v>128</v>
      </c>
      <c r="I78" s="64">
        <v>1</v>
      </c>
      <c r="J78" s="57">
        <v>9256</v>
      </c>
      <c r="K78" s="44"/>
      <c r="L78" s="24"/>
    </row>
    <row r="79" spans="1:11" s="26" customFormat="1" ht="54" customHeight="1">
      <c r="A79" s="33">
        <v>1.8</v>
      </c>
      <c r="B79" s="33" t="s">
        <v>136</v>
      </c>
      <c r="C79" s="34">
        <f>SUM(C80:C85)</f>
        <v>7.4365</v>
      </c>
      <c r="D79" s="34"/>
      <c r="E79" s="34">
        <f>SUM(E80:E85)</f>
        <v>195.843</v>
      </c>
      <c r="F79" s="34"/>
      <c r="G79" s="34">
        <f>C79+D79+E79</f>
        <v>203.27949999999998</v>
      </c>
      <c r="H79" s="33"/>
      <c r="I79" s="34"/>
      <c r="J79" s="57"/>
      <c r="K79" s="34"/>
    </row>
    <row r="80" spans="1:12" ht="36.75" customHeight="1">
      <c r="A80" s="31" t="s">
        <v>137</v>
      </c>
      <c r="B80" s="31" t="s">
        <v>138</v>
      </c>
      <c r="C80" s="44"/>
      <c r="D80" s="44"/>
      <c r="E80" s="44">
        <f>I80*J80/10000</f>
        <v>179.76</v>
      </c>
      <c r="F80" s="44"/>
      <c r="G80" s="44">
        <f aca="true" t="shared" si="5" ref="G80:G85">SUM(C80:E80)</f>
        <v>179.76</v>
      </c>
      <c r="H80" s="31" t="s">
        <v>44</v>
      </c>
      <c r="I80" s="64">
        <v>800</v>
      </c>
      <c r="J80" s="57">
        <v>2247</v>
      </c>
      <c r="K80" s="44"/>
      <c r="L80" s="26"/>
    </row>
    <row r="81" spans="1:11" ht="32.25" customHeight="1">
      <c r="A81" s="31" t="s">
        <v>139</v>
      </c>
      <c r="B81" s="31" t="s">
        <v>140</v>
      </c>
      <c r="C81" s="44"/>
      <c r="D81" s="44"/>
      <c r="E81" s="44">
        <f>I81*J81/10000</f>
        <v>8.7</v>
      </c>
      <c r="F81" s="44"/>
      <c r="G81" s="44">
        <f t="shared" si="5"/>
        <v>8.7</v>
      </c>
      <c r="H81" s="31" t="s">
        <v>44</v>
      </c>
      <c r="I81" s="64">
        <v>60</v>
      </c>
      <c r="J81" s="57">
        <v>1450</v>
      </c>
      <c r="K81" s="65"/>
    </row>
    <row r="82" spans="1:12" s="25" customFormat="1" ht="39.75" customHeight="1">
      <c r="A82" s="31" t="s">
        <v>141</v>
      </c>
      <c r="B82" s="31" t="s">
        <v>142</v>
      </c>
      <c r="C82" s="44"/>
      <c r="D82" s="44"/>
      <c r="E82" s="44">
        <f>I82*J82/10000</f>
        <v>3.339</v>
      </c>
      <c r="F82" s="44"/>
      <c r="G82" s="44">
        <f t="shared" si="5"/>
        <v>3.339</v>
      </c>
      <c r="H82" s="31" t="s">
        <v>44</v>
      </c>
      <c r="I82" s="64">
        <v>30</v>
      </c>
      <c r="J82" s="57">
        <v>1113</v>
      </c>
      <c r="K82" s="44"/>
      <c r="L82" s="24"/>
    </row>
    <row r="83" spans="1:12" ht="32.25" customHeight="1">
      <c r="A83" s="31" t="s">
        <v>143</v>
      </c>
      <c r="B83" s="31" t="s">
        <v>144</v>
      </c>
      <c r="C83" s="44"/>
      <c r="D83" s="44"/>
      <c r="E83" s="44">
        <f>I83*J83/10000</f>
        <v>4.044</v>
      </c>
      <c r="F83" s="44"/>
      <c r="G83" s="44">
        <f t="shared" si="5"/>
        <v>4.044</v>
      </c>
      <c r="H83" s="31" t="s">
        <v>44</v>
      </c>
      <c r="I83" s="64">
        <v>60</v>
      </c>
      <c r="J83" s="57">
        <v>674</v>
      </c>
      <c r="K83" s="44"/>
      <c r="L83" s="26"/>
    </row>
    <row r="84" spans="1:12" ht="32.25" customHeight="1">
      <c r="A84" s="31" t="s">
        <v>145</v>
      </c>
      <c r="B84" s="31" t="s">
        <v>146</v>
      </c>
      <c r="C84" s="44">
        <f>I84*J84/10000</f>
        <v>2.354</v>
      </c>
      <c r="D84" s="44"/>
      <c r="E84" s="44"/>
      <c r="F84" s="44"/>
      <c r="G84" s="44">
        <f t="shared" si="5"/>
        <v>2.354</v>
      </c>
      <c r="H84" s="31" t="s">
        <v>128</v>
      </c>
      <c r="I84" s="64">
        <v>2</v>
      </c>
      <c r="J84" s="57">
        <v>11770</v>
      </c>
      <c r="K84" s="44"/>
      <c r="L84" s="26"/>
    </row>
    <row r="85" spans="1:12" ht="32.25" customHeight="1">
      <c r="A85" s="31" t="s">
        <v>147</v>
      </c>
      <c r="B85" s="31" t="s">
        <v>148</v>
      </c>
      <c r="C85" s="44">
        <f>I85*J85/10000</f>
        <v>5.0825</v>
      </c>
      <c r="D85" s="44"/>
      <c r="E85" s="44"/>
      <c r="F85" s="44"/>
      <c r="G85" s="44">
        <f t="shared" si="5"/>
        <v>5.0825</v>
      </c>
      <c r="H85" s="31" t="s">
        <v>128</v>
      </c>
      <c r="I85" s="64">
        <v>5</v>
      </c>
      <c r="J85" s="57">
        <v>10165</v>
      </c>
      <c r="K85" s="44"/>
      <c r="L85" s="26"/>
    </row>
    <row r="86" spans="1:11" s="23" customFormat="1" ht="52.5" customHeight="1">
      <c r="A86" s="46">
        <v>2</v>
      </c>
      <c r="B86" s="46" t="s">
        <v>149</v>
      </c>
      <c r="C86" s="47">
        <f>C87+C97+C104+C106</f>
        <v>82.88090000000001</v>
      </c>
      <c r="D86" s="47"/>
      <c r="E86" s="47"/>
      <c r="F86" s="47"/>
      <c r="G86" s="47">
        <f>C86+D86+E86</f>
        <v>82.88090000000001</v>
      </c>
      <c r="H86" s="46"/>
      <c r="I86" s="47"/>
      <c r="J86" s="57"/>
      <c r="K86" s="66"/>
    </row>
    <row r="87" spans="1:11" s="24" customFormat="1" ht="52.5" customHeight="1">
      <c r="A87" s="33">
        <v>2.1</v>
      </c>
      <c r="B87" s="33" t="s">
        <v>150</v>
      </c>
      <c r="C87" s="34">
        <f>SUM(C88:C96)</f>
        <v>62.6094</v>
      </c>
      <c r="D87" s="34"/>
      <c r="E87" s="34"/>
      <c r="F87" s="34"/>
      <c r="G87" s="34">
        <f>C87+D87+E87</f>
        <v>62.6094</v>
      </c>
      <c r="H87" s="33"/>
      <c r="I87" s="34"/>
      <c r="J87" s="57"/>
      <c r="K87" s="48"/>
    </row>
    <row r="88" spans="1:12" ht="58.5" customHeight="1">
      <c r="A88" s="31" t="s">
        <v>151</v>
      </c>
      <c r="B88" s="31" t="s">
        <v>78</v>
      </c>
      <c r="C88" s="44">
        <f aca="true" t="shared" si="6" ref="C88:C96">I88*J88/10000</f>
        <v>20.25</v>
      </c>
      <c r="D88" s="44"/>
      <c r="E88" s="44"/>
      <c r="F88" s="44"/>
      <c r="G88" s="44">
        <f aca="true" t="shared" si="7" ref="G88:G96">SUM(C88:E88)</f>
        <v>20.25</v>
      </c>
      <c r="H88" s="31" t="s">
        <v>33</v>
      </c>
      <c r="I88" s="64">
        <v>900</v>
      </c>
      <c r="J88" s="57">
        <v>225</v>
      </c>
      <c r="K88" s="44"/>
      <c r="L88" s="26">
        <v>230</v>
      </c>
    </row>
    <row r="89" spans="1:12" ht="53.25" customHeight="1">
      <c r="A89" s="31" t="s">
        <v>152</v>
      </c>
      <c r="B89" s="31" t="s">
        <v>153</v>
      </c>
      <c r="C89" s="44">
        <f t="shared" si="6"/>
        <v>15.5</v>
      </c>
      <c r="D89" s="44"/>
      <c r="E89" s="44"/>
      <c r="F89" s="44"/>
      <c r="G89" s="44">
        <f t="shared" si="7"/>
        <v>15.5</v>
      </c>
      <c r="H89" s="31" t="s">
        <v>33</v>
      </c>
      <c r="I89" s="64">
        <v>3100</v>
      </c>
      <c r="J89" s="57">
        <v>50</v>
      </c>
      <c r="K89" s="44"/>
      <c r="L89" s="26">
        <v>56</v>
      </c>
    </row>
    <row r="90" spans="1:12" s="25" customFormat="1" ht="32.25" customHeight="1">
      <c r="A90" s="31" t="s">
        <v>154</v>
      </c>
      <c r="B90" s="31" t="s">
        <v>155</v>
      </c>
      <c r="C90" s="44">
        <f t="shared" si="6"/>
        <v>15.408</v>
      </c>
      <c r="D90" s="44"/>
      <c r="E90" s="44"/>
      <c r="F90" s="44"/>
      <c r="G90" s="44">
        <f t="shared" si="7"/>
        <v>15.408</v>
      </c>
      <c r="H90" s="31" t="s">
        <v>33</v>
      </c>
      <c r="I90" s="64">
        <v>480</v>
      </c>
      <c r="J90" s="57">
        <v>321</v>
      </c>
      <c r="K90" s="44"/>
      <c r="L90" s="24"/>
    </row>
    <row r="91" spans="1:12" ht="48" customHeight="1">
      <c r="A91" s="31" t="s">
        <v>156</v>
      </c>
      <c r="B91" s="31" t="s">
        <v>82</v>
      </c>
      <c r="C91" s="44">
        <f t="shared" si="6"/>
        <v>3.36</v>
      </c>
      <c r="D91" s="44"/>
      <c r="E91" s="44"/>
      <c r="F91" s="44"/>
      <c r="G91" s="44">
        <f t="shared" si="7"/>
        <v>3.36</v>
      </c>
      <c r="H91" s="31" t="s">
        <v>44</v>
      </c>
      <c r="I91" s="64">
        <v>525</v>
      </c>
      <c r="J91" s="57">
        <v>64</v>
      </c>
      <c r="K91" s="44"/>
      <c r="L91" s="26"/>
    </row>
    <row r="92" spans="1:12" ht="32.25" customHeight="1">
      <c r="A92" s="31" t="s">
        <v>157</v>
      </c>
      <c r="B92" s="31" t="s">
        <v>84</v>
      </c>
      <c r="C92" s="44">
        <f t="shared" si="6"/>
        <v>2.2</v>
      </c>
      <c r="D92" s="44"/>
      <c r="E92" s="44"/>
      <c r="F92" s="44"/>
      <c r="G92" s="44">
        <f t="shared" si="7"/>
        <v>2.2</v>
      </c>
      <c r="H92" s="31" t="s">
        <v>33</v>
      </c>
      <c r="I92" s="64">
        <v>1000</v>
      </c>
      <c r="J92" s="57">
        <v>22</v>
      </c>
      <c r="K92" s="44"/>
      <c r="L92" s="26"/>
    </row>
    <row r="93" spans="1:12" ht="32.25" customHeight="1">
      <c r="A93" s="31" t="s">
        <v>158</v>
      </c>
      <c r="B93" s="31" t="s">
        <v>86</v>
      </c>
      <c r="C93" s="44">
        <f t="shared" si="6"/>
        <v>2.5012</v>
      </c>
      <c r="D93" s="44"/>
      <c r="E93" s="44"/>
      <c r="F93" s="44"/>
      <c r="G93" s="44">
        <f t="shared" si="7"/>
        <v>2.5012</v>
      </c>
      <c r="H93" s="31" t="s">
        <v>55</v>
      </c>
      <c r="I93" s="64">
        <v>74</v>
      </c>
      <c r="J93" s="57">
        <v>338</v>
      </c>
      <c r="K93" s="44"/>
      <c r="L93" s="26"/>
    </row>
    <row r="94" spans="1:12" ht="32.25" customHeight="1">
      <c r="A94" s="31" t="s">
        <v>159</v>
      </c>
      <c r="B94" s="31" t="s">
        <v>160</v>
      </c>
      <c r="C94" s="44">
        <f t="shared" si="6"/>
        <v>1.4</v>
      </c>
      <c r="D94" s="44"/>
      <c r="E94" s="44"/>
      <c r="F94" s="44"/>
      <c r="G94" s="44">
        <f t="shared" si="7"/>
        <v>1.4</v>
      </c>
      <c r="H94" s="31" t="s">
        <v>44</v>
      </c>
      <c r="I94" s="64">
        <v>1000</v>
      </c>
      <c r="J94" s="57">
        <v>14</v>
      </c>
      <c r="K94" s="44"/>
      <c r="L94" s="26"/>
    </row>
    <row r="95" spans="1:12" ht="32.25" customHeight="1">
      <c r="A95" s="31" t="s">
        <v>161</v>
      </c>
      <c r="B95" s="31" t="s">
        <v>162</v>
      </c>
      <c r="C95" s="44">
        <f t="shared" si="6"/>
        <v>0.963</v>
      </c>
      <c r="D95" s="44"/>
      <c r="E95" s="44"/>
      <c r="F95" s="44"/>
      <c r="G95" s="44">
        <f t="shared" si="7"/>
        <v>0.963</v>
      </c>
      <c r="H95" s="31" t="s">
        <v>128</v>
      </c>
      <c r="I95" s="64">
        <v>6</v>
      </c>
      <c r="J95" s="57">
        <v>1605</v>
      </c>
      <c r="K95" s="44"/>
      <c r="L95" s="26"/>
    </row>
    <row r="96" spans="1:12" ht="32.25" customHeight="1">
      <c r="A96" s="31" t="s">
        <v>163</v>
      </c>
      <c r="B96" s="31" t="s">
        <v>164</v>
      </c>
      <c r="C96" s="44">
        <f t="shared" si="6"/>
        <v>1.0272</v>
      </c>
      <c r="D96" s="44"/>
      <c r="E96" s="44"/>
      <c r="F96" s="44"/>
      <c r="G96" s="44">
        <f t="shared" si="7"/>
        <v>1.0272</v>
      </c>
      <c r="H96" s="31" t="s">
        <v>128</v>
      </c>
      <c r="I96" s="64">
        <v>16</v>
      </c>
      <c r="J96" s="57">
        <v>642</v>
      </c>
      <c r="K96" s="44"/>
      <c r="L96" s="26"/>
    </row>
    <row r="97" spans="1:11" s="26" customFormat="1" ht="54" customHeight="1">
      <c r="A97" s="33">
        <v>2.2</v>
      </c>
      <c r="B97" s="33" t="s">
        <v>87</v>
      </c>
      <c r="C97" s="34">
        <f>SUM(C98:C103)</f>
        <v>10.758500000000002</v>
      </c>
      <c r="D97" s="34"/>
      <c r="E97" s="34"/>
      <c r="F97" s="34"/>
      <c r="G97" s="34">
        <f>C97+D97+E97</f>
        <v>10.758500000000002</v>
      </c>
      <c r="H97" s="33"/>
      <c r="I97" s="34"/>
      <c r="J97" s="57"/>
      <c r="K97" s="34"/>
    </row>
    <row r="98" spans="1:11" ht="32.25" customHeight="1">
      <c r="A98" s="31" t="s">
        <v>165</v>
      </c>
      <c r="B98" s="31" t="s">
        <v>166</v>
      </c>
      <c r="C98" s="44">
        <f aca="true" t="shared" si="8" ref="C98:C103">I98*J98/10000</f>
        <v>2.17</v>
      </c>
      <c r="D98" s="44"/>
      <c r="E98" s="44"/>
      <c r="F98" s="44"/>
      <c r="G98" s="44">
        <f aca="true" t="shared" si="9" ref="G98:G103">SUM(C98:E98)</f>
        <v>2.17</v>
      </c>
      <c r="H98" s="31" t="s">
        <v>33</v>
      </c>
      <c r="I98" s="64">
        <v>3100</v>
      </c>
      <c r="J98" s="57">
        <v>7</v>
      </c>
      <c r="K98" s="65"/>
    </row>
    <row r="99" spans="1:12" ht="36.75" customHeight="1">
      <c r="A99" s="31" t="s">
        <v>167</v>
      </c>
      <c r="B99" s="31" t="s">
        <v>89</v>
      </c>
      <c r="C99" s="44">
        <f t="shared" si="8"/>
        <v>4.5</v>
      </c>
      <c r="D99" s="44"/>
      <c r="E99" s="44"/>
      <c r="F99" s="44"/>
      <c r="G99" s="44">
        <f t="shared" si="9"/>
        <v>4.5</v>
      </c>
      <c r="H99" s="31" t="s">
        <v>33</v>
      </c>
      <c r="I99" s="64">
        <v>900</v>
      </c>
      <c r="J99" s="57">
        <v>50</v>
      </c>
      <c r="K99" s="44"/>
      <c r="L99" s="26">
        <v>56</v>
      </c>
    </row>
    <row r="100" spans="1:12" s="25" customFormat="1" ht="37.5" customHeight="1">
      <c r="A100" s="31" t="s">
        <v>168</v>
      </c>
      <c r="B100" s="31" t="s">
        <v>91</v>
      </c>
      <c r="C100" s="44">
        <f t="shared" si="8"/>
        <v>2.4</v>
      </c>
      <c r="D100" s="44"/>
      <c r="E100" s="44"/>
      <c r="F100" s="44"/>
      <c r="G100" s="44">
        <f t="shared" si="9"/>
        <v>2.4</v>
      </c>
      <c r="H100" s="31" t="s">
        <v>33</v>
      </c>
      <c r="I100" s="64">
        <v>480</v>
      </c>
      <c r="J100" s="57">
        <v>50</v>
      </c>
      <c r="K100" s="44"/>
      <c r="L100" s="24">
        <v>56</v>
      </c>
    </row>
    <row r="101" spans="1:12" ht="32.25" customHeight="1">
      <c r="A101" s="31" t="s">
        <v>169</v>
      </c>
      <c r="B101" s="31" t="s">
        <v>93</v>
      </c>
      <c r="C101" s="44">
        <f t="shared" si="8"/>
        <v>0.5775</v>
      </c>
      <c r="D101" s="44"/>
      <c r="E101" s="44"/>
      <c r="F101" s="44"/>
      <c r="G101" s="44">
        <f t="shared" si="9"/>
        <v>0.5775</v>
      </c>
      <c r="H101" s="31" t="s">
        <v>44</v>
      </c>
      <c r="I101" s="64">
        <v>525</v>
      </c>
      <c r="J101" s="57">
        <v>11</v>
      </c>
      <c r="K101" s="44"/>
      <c r="L101" s="26"/>
    </row>
    <row r="102" spans="1:12" ht="32.25" customHeight="1">
      <c r="A102" s="31" t="s">
        <v>170</v>
      </c>
      <c r="B102" s="31" t="s">
        <v>95</v>
      </c>
      <c r="C102" s="44">
        <f t="shared" si="8"/>
        <v>0.63</v>
      </c>
      <c r="D102" s="44"/>
      <c r="E102" s="44"/>
      <c r="F102" s="44"/>
      <c r="G102" s="44">
        <f t="shared" si="9"/>
        <v>0.63</v>
      </c>
      <c r="H102" s="31" t="s">
        <v>44</v>
      </c>
      <c r="I102" s="64">
        <v>525</v>
      </c>
      <c r="J102" s="57">
        <v>12</v>
      </c>
      <c r="K102" s="44"/>
      <c r="L102" s="26"/>
    </row>
    <row r="103" spans="1:12" ht="32.25" customHeight="1">
      <c r="A103" s="31" t="s">
        <v>171</v>
      </c>
      <c r="B103" s="31" t="s">
        <v>97</v>
      </c>
      <c r="C103" s="44">
        <f t="shared" si="8"/>
        <v>0.481</v>
      </c>
      <c r="D103" s="44"/>
      <c r="E103" s="44"/>
      <c r="F103" s="44"/>
      <c r="G103" s="44">
        <f t="shared" si="9"/>
        <v>0.481</v>
      </c>
      <c r="H103" s="31" t="s">
        <v>55</v>
      </c>
      <c r="I103" s="64">
        <v>74</v>
      </c>
      <c r="J103" s="57">
        <v>65</v>
      </c>
      <c r="K103" s="44"/>
      <c r="L103" s="26"/>
    </row>
    <row r="104" spans="1:11" s="24" customFormat="1" ht="52.5" customHeight="1">
      <c r="A104" s="33">
        <v>2.3</v>
      </c>
      <c r="B104" s="33" t="s">
        <v>172</v>
      </c>
      <c r="C104" s="34">
        <f>SUM(C105:C105)</f>
        <v>1.14</v>
      </c>
      <c r="D104" s="34"/>
      <c r="E104" s="34"/>
      <c r="F104" s="34"/>
      <c r="G104" s="34">
        <f>C104+D104+E104</f>
        <v>1.14</v>
      </c>
      <c r="H104" s="33"/>
      <c r="I104" s="34"/>
      <c r="J104" s="67"/>
      <c r="K104" s="48"/>
    </row>
    <row r="105" spans="1:12" ht="37.5" customHeight="1">
      <c r="A105" s="31" t="s">
        <v>173</v>
      </c>
      <c r="B105" s="31" t="s">
        <v>100</v>
      </c>
      <c r="C105" s="44">
        <f>I105*J105/10000</f>
        <v>1.14</v>
      </c>
      <c r="D105" s="44"/>
      <c r="E105" s="44"/>
      <c r="F105" s="44"/>
      <c r="G105" s="44">
        <f>SUM(C105:E105)</f>
        <v>1.14</v>
      </c>
      <c r="H105" s="31" t="s">
        <v>33</v>
      </c>
      <c r="I105" s="64">
        <v>150</v>
      </c>
      <c r="J105" s="64">
        <v>76</v>
      </c>
      <c r="K105" s="44"/>
      <c r="L105" s="26"/>
    </row>
    <row r="106" spans="1:11" s="24" customFormat="1" ht="52.5" customHeight="1">
      <c r="A106" s="33">
        <v>2.4</v>
      </c>
      <c r="B106" s="33" t="s">
        <v>103</v>
      </c>
      <c r="C106" s="34">
        <f>SUM(C107:C109)</f>
        <v>8.373000000000001</v>
      </c>
      <c r="D106" s="34"/>
      <c r="E106" s="34"/>
      <c r="F106" s="34"/>
      <c r="G106" s="34">
        <f>C106+D106+E106</f>
        <v>8.373000000000001</v>
      </c>
      <c r="H106" s="33"/>
      <c r="I106" s="34"/>
      <c r="J106" s="67"/>
      <c r="K106" s="48"/>
    </row>
    <row r="107" spans="1:12" ht="42" customHeight="1">
      <c r="A107" s="31" t="s">
        <v>174</v>
      </c>
      <c r="B107" s="31" t="s">
        <v>105</v>
      </c>
      <c r="C107" s="44">
        <f>I107*J107/10000</f>
        <v>1.173</v>
      </c>
      <c r="D107" s="44"/>
      <c r="E107" s="44"/>
      <c r="F107" s="44"/>
      <c r="G107" s="44">
        <f>SUM(C107:E107)</f>
        <v>1.173</v>
      </c>
      <c r="H107" s="31" t="s">
        <v>33</v>
      </c>
      <c r="I107" s="64">
        <v>230</v>
      </c>
      <c r="J107" s="64">
        <v>51</v>
      </c>
      <c r="K107" s="44"/>
      <c r="L107" s="26"/>
    </row>
    <row r="108" spans="1:12" ht="53.25" customHeight="1">
      <c r="A108" s="31" t="s">
        <v>175</v>
      </c>
      <c r="B108" s="31" t="s">
        <v>176</v>
      </c>
      <c r="C108" s="44">
        <f>I108*J108/10000</f>
        <v>5.2</v>
      </c>
      <c r="D108" s="44"/>
      <c r="E108" s="44"/>
      <c r="F108" s="44"/>
      <c r="G108" s="44">
        <f>SUM(C108:E108)</f>
        <v>5.2</v>
      </c>
      <c r="H108" s="31" t="s">
        <v>55</v>
      </c>
      <c r="I108" s="64">
        <v>2</v>
      </c>
      <c r="J108" s="64">
        <v>26000</v>
      </c>
      <c r="K108" s="44"/>
      <c r="L108" s="26"/>
    </row>
    <row r="109" spans="1:12" ht="53.25" customHeight="1">
      <c r="A109" s="31" t="s">
        <v>177</v>
      </c>
      <c r="B109" s="31" t="s">
        <v>178</v>
      </c>
      <c r="C109" s="44">
        <f>I109*J109/10000</f>
        <v>2</v>
      </c>
      <c r="D109" s="44"/>
      <c r="E109" s="44"/>
      <c r="F109" s="44"/>
      <c r="G109" s="44">
        <f>SUM(C109:E109)</f>
        <v>2</v>
      </c>
      <c r="H109" s="31" t="s">
        <v>55</v>
      </c>
      <c r="I109" s="64">
        <v>1</v>
      </c>
      <c r="J109" s="64">
        <v>20000</v>
      </c>
      <c r="K109" s="44"/>
      <c r="L109" s="26"/>
    </row>
    <row r="110" spans="1:12" s="27" customFormat="1" ht="61.5" customHeight="1">
      <c r="A110" s="36" t="s">
        <v>179</v>
      </c>
      <c r="B110" s="36" t="s">
        <v>180</v>
      </c>
      <c r="C110" s="45">
        <f>C111+C124+C131</f>
        <v>252.15859999999995</v>
      </c>
      <c r="D110" s="45"/>
      <c r="E110" s="45"/>
      <c r="F110" s="45"/>
      <c r="G110" s="45">
        <f>C110+D110+E110</f>
        <v>252.15859999999995</v>
      </c>
      <c r="H110" s="36"/>
      <c r="I110" s="45"/>
      <c r="J110" s="68"/>
      <c r="K110" s="51"/>
      <c r="L110" s="69"/>
    </row>
    <row r="111" spans="1:11" s="24" customFormat="1" ht="52.5" customHeight="1">
      <c r="A111" s="33">
        <v>1</v>
      </c>
      <c r="B111" s="33" t="s">
        <v>181</v>
      </c>
      <c r="C111" s="34">
        <f>SUM(C112:C123)</f>
        <v>193.54609999999997</v>
      </c>
      <c r="D111" s="34"/>
      <c r="E111" s="34"/>
      <c r="F111" s="34"/>
      <c r="G111" s="34">
        <f>C111+D111+E111</f>
        <v>193.54609999999997</v>
      </c>
      <c r="H111" s="33"/>
      <c r="I111" s="34"/>
      <c r="J111" s="67"/>
      <c r="K111" s="48"/>
    </row>
    <row r="112" spans="1:12" ht="63" customHeight="1">
      <c r="A112" s="31">
        <v>1.1</v>
      </c>
      <c r="B112" s="31" t="s">
        <v>182</v>
      </c>
      <c r="C112" s="44">
        <f aca="true" t="shared" si="10" ref="C112:C123">I112*J112/10000</f>
        <v>66.7</v>
      </c>
      <c r="D112" s="44"/>
      <c r="E112" s="44"/>
      <c r="F112" s="44"/>
      <c r="G112" s="44">
        <f aca="true" t="shared" si="11" ref="G112:G123">SUM(C112:E112)</f>
        <v>66.7</v>
      </c>
      <c r="H112" s="31" t="s">
        <v>33</v>
      </c>
      <c r="I112" s="64">
        <v>2900</v>
      </c>
      <c r="J112" s="64">
        <v>230</v>
      </c>
      <c r="K112" s="44"/>
      <c r="L112" s="26">
        <v>234</v>
      </c>
    </row>
    <row r="113" spans="1:12" ht="49.5" customHeight="1">
      <c r="A113" s="31">
        <v>1.2</v>
      </c>
      <c r="B113" s="31" t="s">
        <v>153</v>
      </c>
      <c r="C113" s="44">
        <f t="shared" si="10"/>
        <v>42</v>
      </c>
      <c r="D113" s="44"/>
      <c r="E113" s="44"/>
      <c r="F113" s="44"/>
      <c r="G113" s="44">
        <f t="shared" si="11"/>
        <v>42</v>
      </c>
      <c r="H113" s="31" t="s">
        <v>33</v>
      </c>
      <c r="I113" s="64">
        <v>7500</v>
      </c>
      <c r="J113" s="64">
        <v>56</v>
      </c>
      <c r="K113" s="44"/>
      <c r="L113" s="157">
        <v>56</v>
      </c>
    </row>
    <row r="114" spans="1:12" s="25" customFormat="1" ht="32.25" customHeight="1">
      <c r="A114" s="31">
        <v>1.3</v>
      </c>
      <c r="B114" s="31" t="s">
        <v>80</v>
      </c>
      <c r="C114" s="44">
        <f t="shared" si="10"/>
        <v>44.64</v>
      </c>
      <c r="D114" s="44"/>
      <c r="E114" s="44"/>
      <c r="F114" s="44"/>
      <c r="G114" s="44">
        <f t="shared" si="11"/>
        <v>44.64</v>
      </c>
      <c r="H114" s="31" t="s">
        <v>33</v>
      </c>
      <c r="I114" s="64">
        <v>2400</v>
      </c>
      <c r="J114" s="64">
        <v>186</v>
      </c>
      <c r="K114" s="44"/>
      <c r="L114" s="24"/>
    </row>
    <row r="115" spans="1:12" s="25" customFormat="1" ht="48" customHeight="1">
      <c r="A115" s="31">
        <v>1.4</v>
      </c>
      <c r="B115" s="31" t="s">
        <v>183</v>
      </c>
      <c r="C115" s="44">
        <f t="shared" si="10"/>
        <v>10.05</v>
      </c>
      <c r="D115" s="44"/>
      <c r="E115" s="44"/>
      <c r="F115" s="44"/>
      <c r="G115" s="44">
        <f t="shared" si="11"/>
        <v>10.05</v>
      </c>
      <c r="H115" s="31" t="s">
        <v>33</v>
      </c>
      <c r="I115" s="64">
        <v>750</v>
      </c>
      <c r="J115" s="64">
        <v>134</v>
      </c>
      <c r="K115" s="44"/>
      <c r="L115" s="24"/>
    </row>
    <row r="116" spans="1:12" ht="32.25" customHeight="1">
      <c r="A116" s="31">
        <v>1.5</v>
      </c>
      <c r="B116" s="31" t="s">
        <v>86</v>
      </c>
      <c r="C116" s="44">
        <f t="shared" si="10"/>
        <v>10.8836</v>
      </c>
      <c r="D116" s="44"/>
      <c r="E116" s="44"/>
      <c r="F116" s="44"/>
      <c r="G116" s="44">
        <f t="shared" si="11"/>
        <v>10.8836</v>
      </c>
      <c r="H116" s="31" t="s">
        <v>55</v>
      </c>
      <c r="I116" s="64">
        <v>322</v>
      </c>
      <c r="J116" s="64">
        <v>338</v>
      </c>
      <c r="K116" s="44"/>
      <c r="L116" s="26"/>
    </row>
    <row r="117" spans="1:12" ht="51" customHeight="1">
      <c r="A117" s="31">
        <v>1.6</v>
      </c>
      <c r="B117" s="31" t="s">
        <v>184</v>
      </c>
      <c r="C117" s="44">
        <f t="shared" si="10"/>
        <v>2.4603</v>
      </c>
      <c r="D117" s="44"/>
      <c r="E117" s="44"/>
      <c r="F117" s="44"/>
      <c r="G117" s="44">
        <f t="shared" si="11"/>
        <v>2.4603</v>
      </c>
      <c r="H117" s="31" t="s">
        <v>44</v>
      </c>
      <c r="I117" s="64">
        <v>177</v>
      </c>
      <c r="J117" s="64">
        <v>139</v>
      </c>
      <c r="K117" s="44"/>
      <c r="L117" s="26"/>
    </row>
    <row r="118" spans="1:12" ht="32.25" customHeight="1">
      <c r="A118" s="31">
        <v>1.7</v>
      </c>
      <c r="B118" s="31" t="s">
        <v>185</v>
      </c>
      <c r="C118" s="44">
        <f t="shared" si="10"/>
        <v>6.0264</v>
      </c>
      <c r="D118" s="44"/>
      <c r="E118" s="44"/>
      <c r="F118" s="44"/>
      <c r="G118" s="44">
        <f t="shared" si="11"/>
        <v>6.0264</v>
      </c>
      <c r="H118" s="31" t="s">
        <v>44</v>
      </c>
      <c r="I118" s="64">
        <v>1116</v>
      </c>
      <c r="J118" s="64">
        <v>54</v>
      </c>
      <c r="K118" s="44"/>
      <c r="L118" s="26"/>
    </row>
    <row r="119" spans="1:12" ht="32.25" customHeight="1">
      <c r="A119" s="31">
        <v>1.8</v>
      </c>
      <c r="B119" s="31" t="s">
        <v>84</v>
      </c>
      <c r="C119" s="44">
        <f t="shared" si="10"/>
        <v>5.5</v>
      </c>
      <c r="D119" s="44"/>
      <c r="E119" s="44"/>
      <c r="F119" s="44"/>
      <c r="G119" s="44">
        <f t="shared" si="11"/>
        <v>5.5</v>
      </c>
      <c r="H119" s="31" t="s">
        <v>33</v>
      </c>
      <c r="I119" s="64">
        <v>2500</v>
      </c>
      <c r="J119" s="64">
        <v>22</v>
      </c>
      <c r="K119" s="44"/>
      <c r="L119" s="26"/>
    </row>
    <row r="120" spans="1:12" ht="48.75" customHeight="1">
      <c r="A120" s="31">
        <v>1.9</v>
      </c>
      <c r="B120" s="31" t="s">
        <v>162</v>
      </c>
      <c r="C120" s="44">
        <f t="shared" si="10"/>
        <v>2.247</v>
      </c>
      <c r="D120" s="44"/>
      <c r="E120" s="44"/>
      <c r="F120" s="44"/>
      <c r="G120" s="44">
        <f t="shared" si="11"/>
        <v>2.247</v>
      </c>
      <c r="H120" s="31" t="s">
        <v>128</v>
      </c>
      <c r="I120" s="64">
        <v>14</v>
      </c>
      <c r="J120" s="64">
        <v>1605</v>
      </c>
      <c r="K120" s="44"/>
      <c r="L120" s="26"/>
    </row>
    <row r="121" spans="1:12" ht="32.25" customHeight="1">
      <c r="A121" s="42">
        <v>1.1</v>
      </c>
      <c r="B121" s="31" t="s">
        <v>186</v>
      </c>
      <c r="C121" s="44">
        <f t="shared" si="10"/>
        <v>0.5992</v>
      </c>
      <c r="D121" s="44"/>
      <c r="E121" s="44"/>
      <c r="F121" s="44"/>
      <c r="G121" s="44">
        <f t="shared" si="11"/>
        <v>0.5992</v>
      </c>
      <c r="H121" s="31" t="s">
        <v>128</v>
      </c>
      <c r="I121" s="64">
        <v>8</v>
      </c>
      <c r="J121" s="64">
        <v>749</v>
      </c>
      <c r="K121" s="44"/>
      <c r="L121" s="26"/>
    </row>
    <row r="122" spans="1:12" ht="32.25" customHeight="1">
      <c r="A122" s="42">
        <v>1.11</v>
      </c>
      <c r="B122" s="31" t="s">
        <v>164</v>
      </c>
      <c r="C122" s="44">
        <f t="shared" si="10"/>
        <v>1.7976</v>
      </c>
      <c r="D122" s="44"/>
      <c r="E122" s="44"/>
      <c r="F122" s="44"/>
      <c r="G122" s="44">
        <f t="shared" si="11"/>
        <v>1.7976</v>
      </c>
      <c r="H122" s="31" t="s">
        <v>128</v>
      </c>
      <c r="I122" s="64">
        <v>28</v>
      </c>
      <c r="J122" s="64">
        <v>642</v>
      </c>
      <c r="K122" s="44"/>
      <c r="L122" s="26"/>
    </row>
    <row r="123" spans="1:12" ht="32.25" customHeight="1">
      <c r="A123" s="42">
        <v>1.12</v>
      </c>
      <c r="B123" s="31" t="s">
        <v>187</v>
      </c>
      <c r="C123" s="44">
        <f t="shared" si="10"/>
        <v>0.642</v>
      </c>
      <c r="D123" s="44"/>
      <c r="E123" s="44"/>
      <c r="F123" s="44"/>
      <c r="G123" s="44">
        <f t="shared" si="11"/>
        <v>0.642</v>
      </c>
      <c r="H123" s="31" t="s">
        <v>128</v>
      </c>
      <c r="I123" s="64">
        <v>4</v>
      </c>
      <c r="J123" s="64">
        <v>1605</v>
      </c>
      <c r="K123" s="44"/>
      <c r="L123" s="26"/>
    </row>
    <row r="124" spans="1:11" s="26" customFormat="1" ht="54" customHeight="1">
      <c r="A124" s="33">
        <v>2</v>
      </c>
      <c r="B124" s="33" t="s">
        <v>87</v>
      </c>
      <c r="C124" s="34">
        <f>SUM(C125:C130)</f>
        <v>45.3208</v>
      </c>
      <c r="D124" s="34"/>
      <c r="E124" s="34"/>
      <c r="F124" s="34"/>
      <c r="G124" s="34">
        <f>C124+D124+E124</f>
        <v>45.3208</v>
      </c>
      <c r="H124" s="33"/>
      <c r="I124" s="34"/>
      <c r="J124" s="33"/>
      <c r="K124" s="34"/>
    </row>
    <row r="125" spans="1:11" ht="32.25" customHeight="1">
      <c r="A125" s="31">
        <v>2.1</v>
      </c>
      <c r="B125" s="31" t="s">
        <v>166</v>
      </c>
      <c r="C125" s="44">
        <f aca="true" t="shared" si="12" ref="C125:C130">I125*J125/10000</f>
        <v>5.25</v>
      </c>
      <c r="D125" s="44"/>
      <c r="E125" s="44"/>
      <c r="F125" s="44"/>
      <c r="G125" s="44">
        <f aca="true" t="shared" si="13" ref="G125:G130">SUM(C125:E125)</f>
        <v>5.25</v>
      </c>
      <c r="H125" s="31" t="s">
        <v>33</v>
      </c>
      <c r="I125" s="64">
        <v>7500</v>
      </c>
      <c r="J125" s="64">
        <v>7</v>
      </c>
      <c r="K125" s="65"/>
    </row>
    <row r="126" spans="1:12" ht="36.75" customHeight="1">
      <c r="A126" s="31">
        <v>2.2</v>
      </c>
      <c r="B126" s="31" t="s">
        <v>89</v>
      </c>
      <c r="C126" s="44">
        <f t="shared" si="12"/>
        <v>14.5</v>
      </c>
      <c r="D126" s="44"/>
      <c r="E126" s="44"/>
      <c r="F126" s="44"/>
      <c r="G126" s="44">
        <f t="shared" si="13"/>
        <v>14.5</v>
      </c>
      <c r="H126" s="31" t="s">
        <v>33</v>
      </c>
      <c r="I126" s="64">
        <v>2900</v>
      </c>
      <c r="J126" s="64">
        <v>50</v>
      </c>
      <c r="K126" s="44"/>
      <c r="L126" s="26">
        <v>56</v>
      </c>
    </row>
    <row r="127" spans="1:12" s="25" customFormat="1" ht="65.25" customHeight="1">
      <c r="A127" s="31">
        <v>2.3</v>
      </c>
      <c r="B127" s="31" t="s">
        <v>91</v>
      </c>
      <c r="C127" s="44">
        <f t="shared" si="12"/>
        <v>15.75</v>
      </c>
      <c r="D127" s="44"/>
      <c r="E127" s="44"/>
      <c r="F127" s="44"/>
      <c r="G127" s="44">
        <f t="shared" si="13"/>
        <v>15.75</v>
      </c>
      <c r="H127" s="31" t="s">
        <v>33</v>
      </c>
      <c r="I127" s="64">
        <v>3150</v>
      </c>
      <c r="J127" s="64">
        <v>50</v>
      </c>
      <c r="K127" s="44"/>
      <c r="L127" s="24">
        <v>56</v>
      </c>
    </row>
    <row r="128" spans="1:12" ht="32.25" customHeight="1">
      <c r="A128" s="31">
        <v>2.4</v>
      </c>
      <c r="B128" s="31" t="s">
        <v>93</v>
      </c>
      <c r="C128" s="44">
        <f t="shared" si="12"/>
        <v>1.2276</v>
      </c>
      <c r="D128" s="44"/>
      <c r="E128" s="44"/>
      <c r="F128" s="44"/>
      <c r="G128" s="44">
        <f t="shared" si="13"/>
        <v>1.2276</v>
      </c>
      <c r="H128" s="31" t="s">
        <v>44</v>
      </c>
      <c r="I128" s="64">
        <v>1116</v>
      </c>
      <c r="J128" s="64">
        <v>11</v>
      </c>
      <c r="K128" s="44"/>
      <c r="L128" s="26"/>
    </row>
    <row r="129" spans="1:12" ht="32.25" customHeight="1">
      <c r="A129" s="31">
        <v>2.5</v>
      </c>
      <c r="B129" s="31" t="s">
        <v>95</v>
      </c>
      <c r="C129" s="44">
        <f t="shared" si="12"/>
        <v>1.3392</v>
      </c>
      <c r="D129" s="44"/>
      <c r="E129" s="44"/>
      <c r="F129" s="44"/>
      <c r="G129" s="44">
        <f t="shared" si="13"/>
        <v>1.3392</v>
      </c>
      <c r="H129" s="31" t="s">
        <v>44</v>
      </c>
      <c r="I129" s="64">
        <v>1116</v>
      </c>
      <c r="J129" s="64">
        <v>12</v>
      </c>
      <c r="K129" s="44"/>
      <c r="L129" s="26"/>
    </row>
    <row r="130" spans="1:12" ht="32.25" customHeight="1">
      <c r="A130" s="31">
        <v>2.6</v>
      </c>
      <c r="B130" s="31" t="s">
        <v>97</v>
      </c>
      <c r="C130" s="44">
        <f t="shared" si="12"/>
        <v>7.254</v>
      </c>
      <c r="D130" s="44"/>
      <c r="E130" s="44"/>
      <c r="F130" s="44"/>
      <c r="G130" s="44">
        <f t="shared" si="13"/>
        <v>7.254</v>
      </c>
      <c r="H130" s="31" t="s">
        <v>55</v>
      </c>
      <c r="I130" s="64">
        <v>1116</v>
      </c>
      <c r="J130" s="64">
        <v>65</v>
      </c>
      <c r="K130" s="44"/>
      <c r="L130" s="26"/>
    </row>
    <row r="131" spans="1:11" s="24" customFormat="1" ht="52.5" customHeight="1">
      <c r="A131" s="33">
        <v>3</v>
      </c>
      <c r="B131" s="33" t="s">
        <v>103</v>
      </c>
      <c r="C131" s="34">
        <f>SUM(C132:C133)</f>
        <v>13.2917</v>
      </c>
      <c r="D131" s="34"/>
      <c r="E131" s="34"/>
      <c r="F131" s="34"/>
      <c r="G131" s="34">
        <f>C131+D131+E131</f>
        <v>13.2917</v>
      </c>
      <c r="H131" s="33"/>
      <c r="I131" s="34"/>
      <c r="J131" s="67"/>
      <c r="K131" s="48"/>
    </row>
    <row r="132" spans="1:12" ht="58.5" customHeight="1">
      <c r="A132" s="31">
        <v>3.1</v>
      </c>
      <c r="B132" s="31" t="s">
        <v>105</v>
      </c>
      <c r="C132" s="44">
        <f>I132*J132/10000</f>
        <v>2.8917</v>
      </c>
      <c r="D132" s="44"/>
      <c r="E132" s="44"/>
      <c r="F132" s="44"/>
      <c r="G132" s="44">
        <f>SUM(C132:E132)</f>
        <v>2.8917</v>
      </c>
      <c r="H132" s="31" t="s">
        <v>33</v>
      </c>
      <c r="I132" s="64">
        <v>567</v>
      </c>
      <c r="J132" s="64">
        <v>51</v>
      </c>
      <c r="K132" s="44"/>
      <c r="L132" s="26"/>
    </row>
    <row r="133" spans="1:12" ht="53.25" customHeight="1">
      <c r="A133" s="31">
        <v>3.2</v>
      </c>
      <c r="B133" s="31" t="s">
        <v>176</v>
      </c>
      <c r="C133" s="44">
        <f>I133*J133/10000</f>
        <v>10.4</v>
      </c>
      <c r="D133" s="44"/>
      <c r="E133" s="44"/>
      <c r="F133" s="44"/>
      <c r="G133" s="44">
        <f>SUM(C133:E133)</f>
        <v>10.4</v>
      </c>
      <c r="H133" s="31" t="s">
        <v>55</v>
      </c>
      <c r="I133" s="64">
        <v>4</v>
      </c>
      <c r="J133" s="64">
        <v>26000</v>
      </c>
      <c r="K133" s="44"/>
      <c r="L133" s="26"/>
    </row>
    <row r="134" spans="1:11" s="27" customFormat="1" ht="59.25" customHeight="1">
      <c r="A134" s="36" t="s">
        <v>188</v>
      </c>
      <c r="B134" s="36" t="s">
        <v>189</v>
      </c>
      <c r="C134" s="45">
        <f>C135+C146+C153</f>
        <v>134.4248</v>
      </c>
      <c r="D134" s="45"/>
      <c r="E134" s="45"/>
      <c r="F134" s="45"/>
      <c r="G134" s="45">
        <f>C134+D134+E134</f>
        <v>134.4248</v>
      </c>
      <c r="H134" s="36"/>
      <c r="I134" s="45"/>
      <c r="J134" s="68"/>
      <c r="K134" s="51"/>
    </row>
    <row r="135" spans="1:11" s="24" customFormat="1" ht="52.5" customHeight="1">
      <c r="A135" s="33">
        <v>1</v>
      </c>
      <c r="B135" s="33" t="s">
        <v>181</v>
      </c>
      <c r="C135" s="34">
        <f>SUM(C136:C145)</f>
        <v>103.47840000000001</v>
      </c>
      <c r="D135" s="34"/>
      <c r="E135" s="34"/>
      <c r="F135" s="34"/>
      <c r="G135" s="34">
        <f>C135+D135+E135</f>
        <v>103.47840000000001</v>
      </c>
      <c r="H135" s="33"/>
      <c r="I135" s="34"/>
      <c r="J135" s="67"/>
      <c r="K135" s="48"/>
    </row>
    <row r="136" spans="1:12" ht="66" customHeight="1">
      <c r="A136" s="31">
        <v>1.1</v>
      </c>
      <c r="B136" s="31" t="s">
        <v>182</v>
      </c>
      <c r="C136" s="44">
        <f>I136*J136/10000</f>
        <v>41.4</v>
      </c>
      <c r="D136" s="44"/>
      <c r="E136" s="44"/>
      <c r="F136" s="44"/>
      <c r="G136" s="44">
        <f aca="true" t="shared" si="14" ref="G136:G145">SUM(C136:E136)</f>
        <v>41.4</v>
      </c>
      <c r="H136" s="31" t="s">
        <v>33</v>
      </c>
      <c r="I136" s="64">
        <v>1800</v>
      </c>
      <c r="J136" s="64">
        <v>230</v>
      </c>
      <c r="K136" s="44"/>
      <c r="L136" s="26">
        <v>234</v>
      </c>
    </row>
    <row r="137" spans="1:12" ht="45" customHeight="1">
      <c r="A137" s="31">
        <v>1.2</v>
      </c>
      <c r="B137" s="31" t="s">
        <v>153</v>
      </c>
      <c r="C137" s="44">
        <f aca="true" t="shared" si="15" ref="C137:C145">I137*J137/10000</f>
        <v>29.12</v>
      </c>
      <c r="D137" s="44"/>
      <c r="E137" s="44"/>
      <c r="F137" s="44"/>
      <c r="G137" s="44">
        <f t="shared" si="14"/>
        <v>29.12</v>
      </c>
      <c r="H137" s="31" t="s">
        <v>33</v>
      </c>
      <c r="I137" s="64">
        <v>5200</v>
      </c>
      <c r="J137" s="64">
        <v>56</v>
      </c>
      <c r="K137" s="44"/>
      <c r="L137" s="26"/>
    </row>
    <row r="138" spans="1:12" s="25" customFormat="1" ht="32.25" customHeight="1">
      <c r="A138" s="31">
        <v>1.3</v>
      </c>
      <c r="B138" s="31" t="s">
        <v>80</v>
      </c>
      <c r="C138" s="44">
        <f t="shared" si="15"/>
        <v>7.7562</v>
      </c>
      <c r="D138" s="44"/>
      <c r="E138" s="44"/>
      <c r="F138" s="44"/>
      <c r="G138" s="44">
        <f t="shared" si="14"/>
        <v>7.7562</v>
      </c>
      <c r="H138" s="31" t="s">
        <v>33</v>
      </c>
      <c r="I138" s="64">
        <v>417</v>
      </c>
      <c r="J138" s="64">
        <v>186</v>
      </c>
      <c r="K138" s="44"/>
      <c r="L138" s="24"/>
    </row>
    <row r="139" spans="1:12" s="25" customFormat="1" ht="32.25" customHeight="1">
      <c r="A139" s="31">
        <v>1.4</v>
      </c>
      <c r="B139" s="31" t="s">
        <v>183</v>
      </c>
      <c r="C139" s="44">
        <f t="shared" si="15"/>
        <v>8.9378</v>
      </c>
      <c r="D139" s="44"/>
      <c r="E139" s="44"/>
      <c r="F139" s="44"/>
      <c r="G139" s="44">
        <f t="shared" si="14"/>
        <v>8.9378</v>
      </c>
      <c r="H139" s="31" t="s">
        <v>33</v>
      </c>
      <c r="I139" s="64">
        <v>667</v>
      </c>
      <c r="J139" s="64">
        <v>134</v>
      </c>
      <c r="K139" s="44"/>
      <c r="L139" s="24"/>
    </row>
    <row r="140" spans="1:12" ht="32.25" customHeight="1">
      <c r="A140" s="31">
        <v>1.5</v>
      </c>
      <c r="B140" s="31" t="s">
        <v>184</v>
      </c>
      <c r="C140" s="44">
        <f t="shared" si="15"/>
        <v>4.6704</v>
      </c>
      <c r="D140" s="44"/>
      <c r="E140" s="44"/>
      <c r="F140" s="44"/>
      <c r="G140" s="44">
        <f t="shared" si="14"/>
        <v>4.6704</v>
      </c>
      <c r="H140" s="31" t="s">
        <v>44</v>
      </c>
      <c r="I140" s="64">
        <v>417</v>
      </c>
      <c r="J140" s="64">
        <v>112</v>
      </c>
      <c r="K140" s="44"/>
      <c r="L140" s="26"/>
    </row>
    <row r="141" spans="1:12" ht="32.25" customHeight="1">
      <c r="A141" s="31">
        <v>1.6</v>
      </c>
      <c r="B141" s="31" t="s">
        <v>190</v>
      </c>
      <c r="C141" s="44">
        <f t="shared" si="15"/>
        <v>2.625</v>
      </c>
      <c r="D141" s="44"/>
      <c r="E141" s="44"/>
      <c r="F141" s="44"/>
      <c r="G141" s="44">
        <f t="shared" si="14"/>
        <v>2.625</v>
      </c>
      <c r="H141" s="31" t="s">
        <v>44</v>
      </c>
      <c r="I141" s="64">
        <v>350</v>
      </c>
      <c r="J141" s="64">
        <v>75</v>
      </c>
      <c r="K141" s="44"/>
      <c r="L141" s="26"/>
    </row>
    <row r="142" spans="1:12" ht="32.25" customHeight="1">
      <c r="A142" s="31">
        <v>1.7</v>
      </c>
      <c r="B142" s="31" t="s">
        <v>84</v>
      </c>
      <c r="C142" s="44">
        <f t="shared" si="15"/>
        <v>4.4</v>
      </c>
      <c r="D142" s="44"/>
      <c r="E142" s="44"/>
      <c r="F142" s="44"/>
      <c r="G142" s="44">
        <f t="shared" si="14"/>
        <v>4.4</v>
      </c>
      <c r="H142" s="31" t="s">
        <v>33</v>
      </c>
      <c r="I142" s="64">
        <v>2000</v>
      </c>
      <c r="J142" s="64">
        <v>22</v>
      </c>
      <c r="K142" s="44"/>
      <c r="L142" s="26"/>
    </row>
    <row r="143" spans="1:12" ht="32.25" customHeight="1">
      <c r="A143" s="31">
        <v>1.8</v>
      </c>
      <c r="B143" s="31" t="s">
        <v>160</v>
      </c>
      <c r="C143" s="44">
        <f t="shared" si="15"/>
        <v>1.68</v>
      </c>
      <c r="D143" s="44"/>
      <c r="E143" s="44"/>
      <c r="F143" s="44"/>
      <c r="G143" s="44">
        <f t="shared" si="14"/>
        <v>1.68</v>
      </c>
      <c r="H143" s="31" t="s">
        <v>44</v>
      </c>
      <c r="I143" s="64">
        <v>1200</v>
      </c>
      <c r="J143" s="64">
        <v>14</v>
      </c>
      <c r="K143" s="44"/>
      <c r="L143" s="26"/>
    </row>
    <row r="144" spans="1:12" ht="32.25" customHeight="1">
      <c r="A144" s="31">
        <v>1.9</v>
      </c>
      <c r="B144" s="31" t="s">
        <v>162</v>
      </c>
      <c r="C144" s="44">
        <f t="shared" si="15"/>
        <v>1.605</v>
      </c>
      <c r="D144" s="44"/>
      <c r="E144" s="44"/>
      <c r="F144" s="44"/>
      <c r="G144" s="44">
        <f t="shared" si="14"/>
        <v>1.605</v>
      </c>
      <c r="H144" s="31" t="s">
        <v>128</v>
      </c>
      <c r="I144" s="64">
        <v>10</v>
      </c>
      <c r="J144" s="64">
        <v>1605</v>
      </c>
      <c r="K144" s="44"/>
      <c r="L144" s="26"/>
    </row>
    <row r="145" spans="1:12" ht="32.25" customHeight="1">
      <c r="A145" s="42">
        <v>1.1</v>
      </c>
      <c r="B145" s="31" t="s">
        <v>164</v>
      </c>
      <c r="C145" s="44">
        <f t="shared" si="15"/>
        <v>1.284</v>
      </c>
      <c r="D145" s="44"/>
      <c r="E145" s="44"/>
      <c r="F145" s="44"/>
      <c r="G145" s="44">
        <f t="shared" si="14"/>
        <v>1.284</v>
      </c>
      <c r="H145" s="31" t="s">
        <v>128</v>
      </c>
      <c r="I145" s="64">
        <v>20</v>
      </c>
      <c r="J145" s="64">
        <v>642</v>
      </c>
      <c r="K145" s="44"/>
      <c r="L145" s="26"/>
    </row>
    <row r="146" spans="1:11" s="26" customFormat="1" ht="54" customHeight="1">
      <c r="A146" s="33">
        <v>2</v>
      </c>
      <c r="B146" s="33" t="s">
        <v>87</v>
      </c>
      <c r="C146" s="34">
        <f>SUM(C147:C152)</f>
        <v>18.9246</v>
      </c>
      <c r="D146" s="34"/>
      <c r="E146" s="34"/>
      <c r="F146" s="34"/>
      <c r="G146" s="34">
        <f>C146+D146+E146</f>
        <v>18.9246</v>
      </c>
      <c r="H146" s="33"/>
      <c r="I146" s="34"/>
      <c r="J146" s="64"/>
      <c r="K146" s="34"/>
    </row>
    <row r="147" spans="1:11" ht="32.25" customHeight="1">
      <c r="A147" s="31">
        <v>2.1</v>
      </c>
      <c r="B147" s="31" t="s">
        <v>166</v>
      </c>
      <c r="C147" s="44">
        <f aca="true" t="shared" si="16" ref="C147:C152">I147*J147/10000</f>
        <v>3.64</v>
      </c>
      <c r="D147" s="44"/>
      <c r="E147" s="44"/>
      <c r="F147" s="44"/>
      <c r="G147" s="44">
        <f aca="true" t="shared" si="17" ref="G147:G152">SUM(C147:E147)</f>
        <v>3.64</v>
      </c>
      <c r="H147" s="31" t="s">
        <v>33</v>
      </c>
      <c r="I147" s="64">
        <v>5200</v>
      </c>
      <c r="J147" s="64">
        <v>7</v>
      </c>
      <c r="K147" s="65"/>
    </row>
    <row r="148" spans="1:12" ht="36.75" customHeight="1">
      <c r="A148" s="31">
        <v>2.2</v>
      </c>
      <c r="B148" s="31" t="s">
        <v>89</v>
      </c>
      <c r="C148" s="44">
        <f t="shared" si="16"/>
        <v>6.5</v>
      </c>
      <c r="D148" s="44"/>
      <c r="E148" s="44"/>
      <c r="F148" s="44"/>
      <c r="G148" s="44">
        <f t="shared" si="17"/>
        <v>6.5</v>
      </c>
      <c r="H148" s="31" t="s">
        <v>33</v>
      </c>
      <c r="I148" s="64">
        <v>1300</v>
      </c>
      <c r="J148" s="64">
        <v>50</v>
      </c>
      <c r="K148" s="44"/>
      <c r="L148" s="26">
        <v>56</v>
      </c>
    </row>
    <row r="149" spans="1:12" s="25" customFormat="1" ht="65.25" customHeight="1">
      <c r="A149" s="31">
        <v>2.3</v>
      </c>
      <c r="B149" s="31" t="s">
        <v>91</v>
      </c>
      <c r="C149" s="44">
        <f t="shared" si="16"/>
        <v>2.085</v>
      </c>
      <c r="D149" s="44"/>
      <c r="E149" s="44"/>
      <c r="F149" s="44"/>
      <c r="G149" s="44">
        <f t="shared" si="17"/>
        <v>2.085</v>
      </c>
      <c r="H149" s="31" t="s">
        <v>33</v>
      </c>
      <c r="I149" s="64">
        <v>417</v>
      </c>
      <c r="J149" s="64">
        <v>50</v>
      </c>
      <c r="K149" s="44"/>
      <c r="L149" s="24">
        <v>56</v>
      </c>
    </row>
    <row r="150" spans="1:12" ht="32.25" customHeight="1">
      <c r="A150" s="31">
        <v>2.4</v>
      </c>
      <c r="B150" s="31" t="s">
        <v>93</v>
      </c>
      <c r="C150" s="44">
        <f t="shared" si="16"/>
        <v>0.8437</v>
      </c>
      <c r="D150" s="44"/>
      <c r="E150" s="44"/>
      <c r="F150" s="44"/>
      <c r="G150" s="44">
        <f t="shared" si="17"/>
        <v>0.8437</v>
      </c>
      <c r="H150" s="31" t="s">
        <v>44</v>
      </c>
      <c r="I150" s="64">
        <v>767</v>
      </c>
      <c r="J150" s="64">
        <v>11</v>
      </c>
      <c r="K150" s="44"/>
      <c r="L150" s="26"/>
    </row>
    <row r="151" spans="1:12" ht="32.25" customHeight="1">
      <c r="A151" s="31">
        <v>2.5</v>
      </c>
      <c r="B151" s="31" t="s">
        <v>95</v>
      </c>
      <c r="C151" s="44">
        <f t="shared" si="16"/>
        <v>1.5204</v>
      </c>
      <c r="D151" s="44"/>
      <c r="E151" s="44"/>
      <c r="F151" s="44"/>
      <c r="G151" s="44">
        <f t="shared" si="17"/>
        <v>1.5204</v>
      </c>
      <c r="H151" s="31" t="s">
        <v>44</v>
      </c>
      <c r="I151" s="64">
        <v>1267</v>
      </c>
      <c r="J151" s="64">
        <v>12</v>
      </c>
      <c r="K151" s="44"/>
      <c r="L151" s="26"/>
    </row>
    <row r="152" spans="1:12" ht="32.25" customHeight="1">
      <c r="A152" s="31">
        <v>2.6</v>
      </c>
      <c r="B152" s="31" t="s">
        <v>191</v>
      </c>
      <c r="C152" s="44">
        <f t="shared" si="16"/>
        <v>4.3355</v>
      </c>
      <c r="D152" s="44"/>
      <c r="E152" s="44"/>
      <c r="F152" s="44"/>
      <c r="G152" s="44">
        <f t="shared" si="17"/>
        <v>4.3355</v>
      </c>
      <c r="H152" s="31" t="s">
        <v>33</v>
      </c>
      <c r="I152" s="64">
        <v>667</v>
      </c>
      <c r="J152" s="64">
        <v>65</v>
      </c>
      <c r="K152" s="44"/>
      <c r="L152" s="26"/>
    </row>
    <row r="153" spans="1:11" s="24" customFormat="1" ht="52.5" customHeight="1">
      <c r="A153" s="33">
        <v>3</v>
      </c>
      <c r="B153" s="33" t="s">
        <v>103</v>
      </c>
      <c r="C153" s="34">
        <f>SUM(C154:C155)</f>
        <v>12.0218</v>
      </c>
      <c r="D153" s="34"/>
      <c r="E153" s="34"/>
      <c r="F153" s="34"/>
      <c r="G153" s="34">
        <f>C153+D153+E153</f>
        <v>12.0218</v>
      </c>
      <c r="H153" s="33"/>
      <c r="I153" s="34"/>
      <c r="J153" s="64"/>
      <c r="K153" s="48"/>
    </row>
    <row r="154" spans="1:12" ht="58.5" customHeight="1">
      <c r="A154" s="31">
        <v>3.1</v>
      </c>
      <c r="B154" s="31" t="s">
        <v>105</v>
      </c>
      <c r="C154" s="44">
        <f>I154*J154/10000</f>
        <v>1.6218</v>
      </c>
      <c r="D154" s="44"/>
      <c r="E154" s="44"/>
      <c r="F154" s="44"/>
      <c r="G154" s="44">
        <f>SUM(C154:E154)</f>
        <v>1.6218</v>
      </c>
      <c r="H154" s="31" t="s">
        <v>33</v>
      </c>
      <c r="I154" s="64">
        <v>318</v>
      </c>
      <c r="J154" s="64">
        <v>51</v>
      </c>
      <c r="K154" s="44"/>
      <c r="L154" s="26"/>
    </row>
    <row r="155" spans="1:12" ht="53.25" customHeight="1">
      <c r="A155" s="31">
        <v>3.2</v>
      </c>
      <c r="B155" s="31" t="s">
        <v>176</v>
      </c>
      <c r="C155" s="44">
        <f>I155*J155/10000</f>
        <v>10.4</v>
      </c>
      <c r="D155" s="44"/>
      <c r="E155" s="44"/>
      <c r="F155" s="44"/>
      <c r="G155" s="44">
        <f>SUM(C155:E155)</f>
        <v>10.4</v>
      </c>
      <c r="H155" s="31" t="s">
        <v>55</v>
      </c>
      <c r="I155" s="64">
        <v>4</v>
      </c>
      <c r="J155" s="64">
        <v>26000</v>
      </c>
      <c r="K155" s="44"/>
      <c r="L155" s="26"/>
    </row>
    <row r="156" spans="1:11" s="27" customFormat="1" ht="54" customHeight="1">
      <c r="A156" s="36" t="s">
        <v>192</v>
      </c>
      <c r="B156" s="36" t="s">
        <v>193</v>
      </c>
      <c r="C156" s="45">
        <f>C157+C163+C168+C171+C175</f>
        <v>157.50429999999997</v>
      </c>
      <c r="D156" s="45"/>
      <c r="E156" s="45"/>
      <c r="F156" s="45"/>
      <c r="G156" s="45">
        <f>C156+D156+E156</f>
        <v>157.50429999999997</v>
      </c>
      <c r="H156" s="36"/>
      <c r="I156" s="45"/>
      <c r="J156" s="64"/>
      <c r="K156" s="51"/>
    </row>
    <row r="157" spans="1:11" s="24" customFormat="1" ht="52.5" customHeight="1">
      <c r="A157" s="33">
        <v>1</v>
      </c>
      <c r="B157" s="33" t="s">
        <v>76</v>
      </c>
      <c r="C157" s="34">
        <f>SUM(C158:C162)</f>
        <v>89.3068</v>
      </c>
      <c r="D157" s="34"/>
      <c r="E157" s="34"/>
      <c r="F157" s="34"/>
      <c r="G157" s="34">
        <f>C157+D157+E157</f>
        <v>89.3068</v>
      </c>
      <c r="H157" s="33"/>
      <c r="I157" s="34"/>
      <c r="J157" s="64"/>
      <c r="K157" s="48"/>
    </row>
    <row r="158" spans="1:12" ht="58.5" customHeight="1">
      <c r="A158" s="31">
        <v>1.1</v>
      </c>
      <c r="B158" s="31" t="s">
        <v>78</v>
      </c>
      <c r="C158" s="44">
        <f>I158*J158/10000</f>
        <v>54</v>
      </c>
      <c r="D158" s="44"/>
      <c r="E158" s="44"/>
      <c r="F158" s="44"/>
      <c r="G158" s="44">
        <f>SUM(C158:E158)</f>
        <v>54</v>
      </c>
      <c r="H158" s="31" t="s">
        <v>33</v>
      </c>
      <c r="I158" s="64">
        <v>2400</v>
      </c>
      <c r="J158" s="64">
        <v>225</v>
      </c>
      <c r="K158" s="44"/>
      <c r="L158" s="26">
        <v>230</v>
      </c>
    </row>
    <row r="159" spans="1:12" s="25" customFormat="1" ht="32.25" customHeight="1">
      <c r="A159" s="31">
        <v>1.2</v>
      </c>
      <c r="B159" s="31" t="s">
        <v>80</v>
      </c>
      <c r="C159" s="44">
        <f>I159*J159/10000</f>
        <v>26.04</v>
      </c>
      <c r="D159" s="44"/>
      <c r="E159" s="44"/>
      <c r="F159" s="44"/>
      <c r="G159" s="44">
        <f>SUM(C159:E159)</f>
        <v>26.04</v>
      </c>
      <c r="H159" s="31" t="s">
        <v>33</v>
      </c>
      <c r="I159" s="64">
        <v>1400</v>
      </c>
      <c r="J159" s="64">
        <v>186</v>
      </c>
      <c r="K159" s="44"/>
      <c r="L159" s="24"/>
    </row>
    <row r="160" spans="1:12" ht="48" customHeight="1">
      <c r="A160" s="31">
        <v>1.3</v>
      </c>
      <c r="B160" s="31" t="s">
        <v>82</v>
      </c>
      <c r="C160" s="44">
        <f>I160*J160/10000</f>
        <v>1.792</v>
      </c>
      <c r="D160" s="44"/>
      <c r="E160" s="44"/>
      <c r="F160" s="44"/>
      <c r="G160" s="44">
        <f>SUM(C160:E160)</f>
        <v>1.792</v>
      </c>
      <c r="H160" s="31" t="s">
        <v>44</v>
      </c>
      <c r="I160" s="64">
        <v>280</v>
      </c>
      <c r="J160" s="64">
        <v>64</v>
      </c>
      <c r="K160" s="44"/>
      <c r="L160" s="26"/>
    </row>
    <row r="161" spans="1:12" ht="32.25" customHeight="1">
      <c r="A161" s="31">
        <v>1.4</v>
      </c>
      <c r="B161" s="31" t="s">
        <v>194</v>
      </c>
      <c r="C161" s="44">
        <f>I161*J161/10000</f>
        <v>3.892</v>
      </c>
      <c r="D161" s="44"/>
      <c r="E161" s="44"/>
      <c r="F161" s="44"/>
      <c r="G161" s="44">
        <f>SUM(C161:E161)</f>
        <v>3.892</v>
      </c>
      <c r="H161" s="31" t="s">
        <v>44</v>
      </c>
      <c r="I161" s="64">
        <v>280</v>
      </c>
      <c r="J161" s="64">
        <v>139</v>
      </c>
      <c r="K161" s="44"/>
      <c r="L161" s="26"/>
    </row>
    <row r="162" spans="1:12" ht="32.25" customHeight="1">
      <c r="A162" s="31">
        <v>1.5</v>
      </c>
      <c r="B162" s="31" t="s">
        <v>86</v>
      </c>
      <c r="C162" s="44">
        <f>I162*J162/10000</f>
        <v>3.5828</v>
      </c>
      <c r="D162" s="44"/>
      <c r="E162" s="44"/>
      <c r="F162" s="44"/>
      <c r="G162" s="44">
        <f>SUM(C162:E162)</f>
        <v>3.5828</v>
      </c>
      <c r="H162" s="31" t="s">
        <v>55</v>
      </c>
      <c r="I162" s="64">
        <v>106</v>
      </c>
      <c r="J162" s="64">
        <v>338</v>
      </c>
      <c r="K162" s="44"/>
      <c r="L162" s="26"/>
    </row>
    <row r="163" spans="1:11" s="26" customFormat="1" ht="54" customHeight="1">
      <c r="A163" s="33">
        <v>2</v>
      </c>
      <c r="B163" s="33" t="s">
        <v>87</v>
      </c>
      <c r="C163" s="34">
        <f>SUM(C164:C167)</f>
        <v>17.785</v>
      </c>
      <c r="D163" s="34"/>
      <c r="E163" s="34"/>
      <c r="F163" s="34"/>
      <c r="G163" s="34">
        <f>C163+D163+E163</f>
        <v>17.785</v>
      </c>
      <c r="H163" s="33"/>
      <c r="I163" s="34"/>
      <c r="J163" s="64"/>
      <c r="K163" s="34"/>
    </row>
    <row r="164" spans="1:12" ht="36.75" customHeight="1">
      <c r="A164" s="31">
        <v>2.1</v>
      </c>
      <c r="B164" s="31" t="s">
        <v>195</v>
      </c>
      <c r="C164" s="44">
        <f>I164*J164/10000</f>
        <v>12</v>
      </c>
      <c r="D164" s="44"/>
      <c r="E164" s="44"/>
      <c r="F164" s="44"/>
      <c r="G164" s="44">
        <f>SUM(C164:E164)</f>
        <v>12</v>
      </c>
      <c r="H164" s="31" t="s">
        <v>33</v>
      </c>
      <c r="I164" s="64">
        <v>2400</v>
      </c>
      <c r="J164" s="64">
        <v>50</v>
      </c>
      <c r="K164" s="44"/>
      <c r="L164" s="26">
        <v>56</v>
      </c>
    </row>
    <row r="165" spans="1:12" s="25" customFormat="1" ht="65.25" customHeight="1">
      <c r="A165" s="31">
        <v>2.2</v>
      </c>
      <c r="B165" s="31" t="s">
        <v>196</v>
      </c>
      <c r="C165" s="44">
        <f>I165*J165/10000</f>
        <v>4.48</v>
      </c>
      <c r="D165" s="44"/>
      <c r="E165" s="44"/>
      <c r="F165" s="44"/>
      <c r="G165" s="44">
        <f>SUM(C165:E165)</f>
        <v>4.48</v>
      </c>
      <c r="H165" s="31" t="s">
        <v>33</v>
      </c>
      <c r="I165" s="64">
        <v>1400</v>
      </c>
      <c r="J165" s="64">
        <v>32</v>
      </c>
      <c r="K165" s="44"/>
      <c r="L165" s="24"/>
    </row>
    <row r="166" spans="1:12" ht="32.25" customHeight="1">
      <c r="A166" s="31">
        <v>2.3</v>
      </c>
      <c r="B166" s="31" t="s">
        <v>93</v>
      </c>
      <c r="C166" s="44">
        <f>I166*J166/10000</f>
        <v>0.616</v>
      </c>
      <c r="D166" s="44"/>
      <c r="E166" s="44"/>
      <c r="F166" s="44"/>
      <c r="G166" s="44">
        <f>C166+D166+E166</f>
        <v>0.616</v>
      </c>
      <c r="H166" s="31" t="s">
        <v>44</v>
      </c>
      <c r="I166" s="64">
        <v>560</v>
      </c>
      <c r="J166" s="64">
        <v>11</v>
      </c>
      <c r="K166" s="44"/>
      <c r="L166" s="26"/>
    </row>
    <row r="167" spans="1:12" ht="32.25" customHeight="1">
      <c r="A167" s="31">
        <v>2.4</v>
      </c>
      <c r="B167" s="31" t="s">
        <v>97</v>
      </c>
      <c r="C167" s="44">
        <f>I167*J167/10000</f>
        <v>0.689</v>
      </c>
      <c r="D167" s="44"/>
      <c r="E167" s="44"/>
      <c r="F167" s="44"/>
      <c r="G167" s="44">
        <f>SUM(C167:E167)</f>
        <v>0.689</v>
      </c>
      <c r="H167" s="31" t="s">
        <v>55</v>
      </c>
      <c r="I167" s="64">
        <v>106</v>
      </c>
      <c r="J167" s="64">
        <v>65</v>
      </c>
      <c r="K167" s="44"/>
      <c r="L167" s="26"/>
    </row>
    <row r="168" spans="1:11" s="24" customFormat="1" ht="52.5" customHeight="1">
      <c r="A168" s="33">
        <v>3</v>
      </c>
      <c r="B168" s="33" t="s">
        <v>98</v>
      </c>
      <c r="C168" s="34">
        <f>SUM(C169:C170)</f>
        <v>21.259999999999998</v>
      </c>
      <c r="D168" s="34"/>
      <c r="E168" s="34"/>
      <c r="F168" s="34"/>
      <c r="G168" s="34">
        <f>C168+D168+E168</f>
        <v>21.259999999999998</v>
      </c>
      <c r="H168" s="33"/>
      <c r="I168" s="34"/>
      <c r="J168" s="67"/>
      <c r="K168" s="48"/>
    </row>
    <row r="169" spans="1:12" ht="58.5" customHeight="1">
      <c r="A169" s="31">
        <v>3.1</v>
      </c>
      <c r="B169" s="31" t="s">
        <v>100</v>
      </c>
      <c r="C169" s="44">
        <f>I169*J169/10000</f>
        <v>14.44</v>
      </c>
      <c r="D169" s="44"/>
      <c r="E169" s="44"/>
      <c r="F169" s="44"/>
      <c r="G169" s="44">
        <f>SUM(C169:E169)</f>
        <v>14.44</v>
      </c>
      <c r="H169" s="31" t="s">
        <v>33</v>
      </c>
      <c r="I169" s="64">
        <v>1900</v>
      </c>
      <c r="J169" s="64">
        <v>76</v>
      </c>
      <c r="K169" s="44"/>
      <c r="L169" s="26"/>
    </row>
    <row r="170" spans="1:12" ht="53.25" customHeight="1">
      <c r="A170" s="31">
        <v>3.2</v>
      </c>
      <c r="B170" s="31" t="s">
        <v>197</v>
      </c>
      <c r="C170" s="44">
        <f>I170*J170/10000</f>
        <v>6.82</v>
      </c>
      <c r="D170" s="44"/>
      <c r="E170" s="44"/>
      <c r="F170" s="44"/>
      <c r="G170" s="44">
        <f>SUM(C170:E170)</f>
        <v>6.82</v>
      </c>
      <c r="H170" s="31" t="s">
        <v>33</v>
      </c>
      <c r="I170" s="64">
        <v>1100</v>
      </c>
      <c r="J170" s="64">
        <v>62</v>
      </c>
      <c r="K170" s="44"/>
      <c r="L170" s="26"/>
    </row>
    <row r="171" spans="1:11" s="24" customFormat="1" ht="52.5" customHeight="1">
      <c r="A171" s="33">
        <v>4</v>
      </c>
      <c r="B171" s="33" t="s">
        <v>103</v>
      </c>
      <c r="C171" s="34">
        <f>SUM(C172:C174)</f>
        <v>10.7</v>
      </c>
      <c r="D171" s="34"/>
      <c r="E171" s="34"/>
      <c r="F171" s="34"/>
      <c r="G171" s="34">
        <f>C171+D171+E171</f>
        <v>10.7</v>
      </c>
      <c r="H171" s="33"/>
      <c r="I171" s="34"/>
      <c r="J171" s="67"/>
      <c r="K171" s="48"/>
    </row>
    <row r="172" spans="1:12" ht="58.5" customHeight="1">
      <c r="A172" s="31">
        <v>4.1</v>
      </c>
      <c r="B172" s="31" t="s">
        <v>105</v>
      </c>
      <c r="C172" s="44">
        <f aca="true" t="shared" si="18" ref="C172:C178">I172*J172/10000</f>
        <v>1.5</v>
      </c>
      <c r="D172" s="44"/>
      <c r="E172" s="44"/>
      <c r="F172" s="44"/>
      <c r="G172" s="44">
        <f>SUM(C172:E172)</f>
        <v>1.5</v>
      </c>
      <c r="H172" s="31" t="s">
        <v>33</v>
      </c>
      <c r="I172" s="64">
        <v>300</v>
      </c>
      <c r="J172" s="64">
        <v>50</v>
      </c>
      <c r="K172" s="44"/>
      <c r="L172" s="26"/>
    </row>
    <row r="173" spans="1:12" ht="53.25" customHeight="1">
      <c r="A173" s="31">
        <v>4.2</v>
      </c>
      <c r="B173" s="31" t="s">
        <v>176</v>
      </c>
      <c r="C173" s="44">
        <f t="shared" si="18"/>
        <v>5.2</v>
      </c>
      <c r="D173" s="44"/>
      <c r="E173" s="44"/>
      <c r="F173" s="44"/>
      <c r="G173" s="44">
        <f>SUM(C173:E173)</f>
        <v>5.2</v>
      </c>
      <c r="H173" s="31" t="s">
        <v>55</v>
      </c>
      <c r="I173" s="64">
        <v>2</v>
      </c>
      <c r="J173" s="64">
        <v>26000</v>
      </c>
      <c r="K173" s="44"/>
      <c r="L173" s="26"/>
    </row>
    <row r="174" spans="1:12" ht="53.25" customHeight="1">
      <c r="A174" s="31">
        <v>4.3</v>
      </c>
      <c r="B174" s="31" t="s">
        <v>178</v>
      </c>
      <c r="C174" s="44">
        <f t="shared" si="18"/>
        <v>4</v>
      </c>
      <c r="D174" s="44"/>
      <c r="E174" s="44"/>
      <c r="F174" s="44"/>
      <c r="G174" s="44">
        <f>SUM(C174:E174)</f>
        <v>4</v>
      </c>
      <c r="H174" s="31" t="s">
        <v>55</v>
      </c>
      <c r="I174" s="64">
        <v>2</v>
      </c>
      <c r="J174" s="64">
        <v>20000</v>
      </c>
      <c r="K174" s="44"/>
      <c r="L174" s="26"/>
    </row>
    <row r="175" spans="1:12" ht="54" customHeight="1">
      <c r="A175" s="33">
        <v>5</v>
      </c>
      <c r="B175" s="33" t="s">
        <v>198</v>
      </c>
      <c r="C175" s="34">
        <f>SUM(C176:C178)</f>
        <v>18.452499999999997</v>
      </c>
      <c r="D175" s="34"/>
      <c r="E175" s="34"/>
      <c r="F175" s="34"/>
      <c r="G175" s="34">
        <f aca="true" t="shared" si="19" ref="G175:G180">C175+D175+E175</f>
        <v>18.452499999999997</v>
      </c>
      <c r="H175" s="33"/>
      <c r="I175" s="34"/>
      <c r="J175" s="33"/>
      <c r="K175" s="44"/>
      <c r="L175" s="26"/>
    </row>
    <row r="176" spans="1:12" ht="72" customHeight="1">
      <c r="A176" s="31">
        <v>5.1</v>
      </c>
      <c r="B176" s="31" t="s">
        <v>199</v>
      </c>
      <c r="C176" s="44">
        <f t="shared" si="18"/>
        <v>15.6085</v>
      </c>
      <c r="D176" s="44"/>
      <c r="E176" s="44"/>
      <c r="F176" s="44"/>
      <c r="G176" s="44">
        <f t="shared" si="19"/>
        <v>15.6085</v>
      </c>
      <c r="H176" s="31" t="s">
        <v>44</v>
      </c>
      <c r="I176" s="64">
        <v>265</v>
      </c>
      <c r="J176" s="64">
        <v>589</v>
      </c>
      <c r="K176" s="44"/>
      <c r="L176" s="26"/>
    </row>
    <row r="177" spans="1:12" ht="72" customHeight="1">
      <c r="A177" s="31">
        <v>5.2</v>
      </c>
      <c r="B177" s="31" t="s">
        <v>200</v>
      </c>
      <c r="C177" s="44">
        <f t="shared" si="18"/>
        <v>1.56</v>
      </c>
      <c r="D177" s="44"/>
      <c r="E177" s="44"/>
      <c r="F177" s="44"/>
      <c r="G177" s="44">
        <f t="shared" si="19"/>
        <v>1.56</v>
      </c>
      <c r="H177" s="31" t="s">
        <v>44</v>
      </c>
      <c r="I177" s="64">
        <v>52</v>
      </c>
      <c r="J177" s="64">
        <v>300</v>
      </c>
      <c r="K177" s="44"/>
      <c r="L177" s="26"/>
    </row>
    <row r="178" spans="1:12" ht="32.25" customHeight="1">
      <c r="A178" s="31">
        <v>5.3</v>
      </c>
      <c r="B178" s="31" t="s">
        <v>164</v>
      </c>
      <c r="C178" s="44">
        <f t="shared" si="18"/>
        <v>1.284</v>
      </c>
      <c r="D178" s="44"/>
      <c r="E178" s="44"/>
      <c r="F178" s="44"/>
      <c r="G178" s="44">
        <f t="shared" si="19"/>
        <v>1.284</v>
      </c>
      <c r="H178" s="31" t="s">
        <v>128</v>
      </c>
      <c r="I178" s="64">
        <v>20</v>
      </c>
      <c r="J178" s="64">
        <v>642</v>
      </c>
      <c r="K178" s="44"/>
      <c r="L178" s="26"/>
    </row>
    <row r="179" spans="1:11" s="27" customFormat="1" ht="32.25" customHeight="1">
      <c r="A179" s="36" t="s">
        <v>201</v>
      </c>
      <c r="B179" s="36" t="s">
        <v>202</v>
      </c>
      <c r="C179" s="45">
        <f>C180+C187+C189+C192+C195</f>
        <v>179.2058</v>
      </c>
      <c r="D179" s="45">
        <f>D180+D187+D189+D192+D195</f>
        <v>4.1195</v>
      </c>
      <c r="E179" s="45"/>
      <c r="F179" s="45"/>
      <c r="G179" s="45">
        <f t="shared" si="19"/>
        <v>183.3253</v>
      </c>
      <c r="H179" s="36"/>
      <c r="I179" s="45"/>
      <c r="J179" s="68"/>
      <c r="K179" s="51"/>
    </row>
    <row r="180" spans="1:11" s="24" customFormat="1" ht="52.5" customHeight="1">
      <c r="A180" s="33">
        <v>1</v>
      </c>
      <c r="B180" s="33" t="s">
        <v>76</v>
      </c>
      <c r="C180" s="34">
        <f>SUM(C181:C185)</f>
        <v>112.194</v>
      </c>
      <c r="D180" s="34">
        <f>SUM(D181:D186)</f>
        <v>4.1195</v>
      </c>
      <c r="E180" s="34"/>
      <c r="F180" s="34"/>
      <c r="G180" s="34">
        <f t="shared" si="19"/>
        <v>116.3135</v>
      </c>
      <c r="H180" s="33"/>
      <c r="I180" s="34"/>
      <c r="J180" s="67"/>
      <c r="K180" s="48"/>
    </row>
    <row r="181" spans="1:12" ht="58.5" customHeight="1">
      <c r="A181" s="31">
        <v>1.1</v>
      </c>
      <c r="B181" s="31" t="s">
        <v>78</v>
      </c>
      <c r="C181" s="44">
        <f>I181*J181/10000</f>
        <v>51.75</v>
      </c>
      <c r="D181" s="44"/>
      <c r="E181" s="44"/>
      <c r="F181" s="44"/>
      <c r="G181" s="44">
        <f aca="true" t="shared" si="20" ref="G181:G186">SUM(C181:E181)</f>
        <v>51.75</v>
      </c>
      <c r="H181" s="31" t="s">
        <v>33</v>
      </c>
      <c r="I181" s="64">
        <v>2300</v>
      </c>
      <c r="J181" s="64">
        <v>225</v>
      </c>
      <c r="K181" s="44"/>
      <c r="L181" s="26">
        <v>230</v>
      </c>
    </row>
    <row r="182" spans="1:12" s="25" customFormat="1" ht="32.25" customHeight="1">
      <c r="A182" s="31">
        <v>1.2</v>
      </c>
      <c r="B182" s="31" t="s">
        <v>80</v>
      </c>
      <c r="C182" s="44">
        <f>I182*J182/10000</f>
        <v>46.5</v>
      </c>
      <c r="D182" s="44"/>
      <c r="E182" s="44"/>
      <c r="F182" s="44"/>
      <c r="G182" s="44">
        <f t="shared" si="20"/>
        <v>46.5</v>
      </c>
      <c r="H182" s="31" t="s">
        <v>33</v>
      </c>
      <c r="I182" s="64">
        <v>2500</v>
      </c>
      <c r="J182" s="64">
        <v>186</v>
      </c>
      <c r="K182" s="44"/>
      <c r="L182" s="24"/>
    </row>
    <row r="183" spans="1:12" ht="48" customHeight="1">
      <c r="A183" s="31">
        <v>1.3</v>
      </c>
      <c r="B183" s="31" t="s">
        <v>184</v>
      </c>
      <c r="C183" s="44">
        <f>I183*J183/10000</f>
        <v>7.784</v>
      </c>
      <c r="D183" s="44"/>
      <c r="E183" s="44"/>
      <c r="F183" s="44"/>
      <c r="G183" s="44">
        <f t="shared" si="20"/>
        <v>7.784</v>
      </c>
      <c r="H183" s="31" t="s">
        <v>44</v>
      </c>
      <c r="I183" s="64">
        <v>560</v>
      </c>
      <c r="J183" s="64">
        <v>139</v>
      </c>
      <c r="K183" s="44"/>
      <c r="L183" s="26"/>
    </row>
    <row r="184" spans="1:12" ht="32.25" customHeight="1">
      <c r="A184" s="31">
        <v>1.4</v>
      </c>
      <c r="B184" s="31" t="s">
        <v>190</v>
      </c>
      <c r="C184" s="44">
        <f>I184*J184/10000</f>
        <v>3.456</v>
      </c>
      <c r="D184" s="44"/>
      <c r="E184" s="44"/>
      <c r="F184" s="44"/>
      <c r="G184" s="44">
        <f t="shared" si="20"/>
        <v>3.456</v>
      </c>
      <c r="H184" s="31" t="s">
        <v>44</v>
      </c>
      <c r="I184" s="64">
        <v>540</v>
      </c>
      <c r="J184" s="64">
        <v>64</v>
      </c>
      <c r="K184" s="44"/>
      <c r="L184" s="26"/>
    </row>
    <row r="185" spans="1:12" ht="32.25" customHeight="1">
      <c r="A185" s="31">
        <v>1.5</v>
      </c>
      <c r="B185" s="31" t="s">
        <v>86</v>
      </c>
      <c r="C185" s="44">
        <f>I185*J185/10000</f>
        <v>2.704</v>
      </c>
      <c r="D185" s="44"/>
      <c r="E185" s="44"/>
      <c r="F185" s="44"/>
      <c r="G185" s="44">
        <f t="shared" si="20"/>
        <v>2.704</v>
      </c>
      <c r="H185" s="31" t="s">
        <v>55</v>
      </c>
      <c r="I185" s="64">
        <v>80</v>
      </c>
      <c r="J185" s="64">
        <v>338</v>
      </c>
      <c r="K185" s="44"/>
      <c r="L185" s="26"/>
    </row>
    <row r="186" spans="1:12" ht="32.25" customHeight="1">
      <c r="A186" s="31">
        <v>1.6</v>
      </c>
      <c r="B186" s="31" t="s">
        <v>203</v>
      </c>
      <c r="C186" s="44"/>
      <c r="D186" s="44">
        <f>I186*J186/10000</f>
        <v>4.1195</v>
      </c>
      <c r="E186" s="44"/>
      <c r="F186" s="44"/>
      <c r="G186" s="44">
        <f t="shared" si="20"/>
        <v>4.1195</v>
      </c>
      <c r="H186" s="31" t="s">
        <v>63</v>
      </c>
      <c r="I186" s="64">
        <v>7</v>
      </c>
      <c r="J186" s="64">
        <v>5885</v>
      </c>
      <c r="K186" s="44"/>
      <c r="L186" s="26"/>
    </row>
    <row r="187" spans="1:11" s="26" customFormat="1" ht="54" customHeight="1">
      <c r="A187" s="33">
        <v>2</v>
      </c>
      <c r="B187" s="33" t="s">
        <v>87</v>
      </c>
      <c r="C187" s="34">
        <f>SUM(C188:C188)</f>
        <v>23</v>
      </c>
      <c r="D187" s="34"/>
      <c r="E187" s="34"/>
      <c r="F187" s="34"/>
      <c r="G187" s="34">
        <f>C187+D187+E187</f>
        <v>23</v>
      </c>
      <c r="H187" s="33"/>
      <c r="I187" s="34"/>
      <c r="J187" s="64"/>
      <c r="K187" s="34"/>
    </row>
    <row r="188" spans="1:12" ht="36.75" customHeight="1">
      <c r="A188" s="31">
        <v>2.1</v>
      </c>
      <c r="B188" s="31" t="s">
        <v>204</v>
      </c>
      <c r="C188" s="44">
        <f>I188*J188/10000</f>
        <v>23</v>
      </c>
      <c r="D188" s="44"/>
      <c r="E188" s="44"/>
      <c r="F188" s="44"/>
      <c r="G188" s="44">
        <f>SUM(C188:E188)</f>
        <v>23</v>
      </c>
      <c r="H188" s="31" t="s">
        <v>33</v>
      </c>
      <c r="I188" s="64">
        <v>4600</v>
      </c>
      <c r="J188" s="64">
        <v>50</v>
      </c>
      <c r="K188" s="44"/>
      <c r="L188" s="26">
        <v>56</v>
      </c>
    </row>
    <row r="189" spans="1:11" s="24" customFormat="1" ht="52.5" customHeight="1">
      <c r="A189" s="33">
        <v>3</v>
      </c>
      <c r="B189" s="33" t="s">
        <v>98</v>
      </c>
      <c r="C189" s="34">
        <f>SUM(C190:C191)</f>
        <v>20.792</v>
      </c>
      <c r="D189" s="34"/>
      <c r="E189" s="34"/>
      <c r="F189" s="34"/>
      <c r="G189" s="34">
        <f>C189+D189+E189</f>
        <v>20.792</v>
      </c>
      <c r="H189" s="33"/>
      <c r="I189" s="34"/>
      <c r="J189" s="67"/>
      <c r="K189" s="48"/>
    </row>
    <row r="190" spans="1:12" ht="58.5" customHeight="1">
      <c r="A190" s="31">
        <v>3.1</v>
      </c>
      <c r="B190" s="31" t="s">
        <v>100</v>
      </c>
      <c r="C190" s="44">
        <f>I190*J190/10000</f>
        <v>14.592</v>
      </c>
      <c r="D190" s="44"/>
      <c r="E190" s="44"/>
      <c r="F190" s="44"/>
      <c r="G190" s="44">
        <f>SUM(C190:E190)</f>
        <v>14.592</v>
      </c>
      <c r="H190" s="31" t="s">
        <v>33</v>
      </c>
      <c r="I190" s="64">
        <v>1920</v>
      </c>
      <c r="J190" s="64">
        <v>76</v>
      </c>
      <c r="K190" s="44"/>
      <c r="L190" s="26"/>
    </row>
    <row r="191" spans="1:12" ht="53.25" customHeight="1">
      <c r="A191" s="31">
        <v>3.2</v>
      </c>
      <c r="B191" s="31" t="s">
        <v>197</v>
      </c>
      <c r="C191" s="44">
        <f>I191*J191/10000</f>
        <v>6.2</v>
      </c>
      <c r="D191" s="44"/>
      <c r="E191" s="44"/>
      <c r="F191" s="44"/>
      <c r="G191" s="44">
        <f>SUM(C191:E191)</f>
        <v>6.2</v>
      </c>
      <c r="H191" s="31" t="s">
        <v>33</v>
      </c>
      <c r="I191" s="64">
        <v>1000</v>
      </c>
      <c r="J191" s="64">
        <v>62</v>
      </c>
      <c r="K191" s="44"/>
      <c r="L191" s="26"/>
    </row>
    <row r="192" spans="1:11" s="24" customFormat="1" ht="52.5" customHeight="1">
      <c r="A192" s="33">
        <v>4</v>
      </c>
      <c r="B192" s="33" t="s">
        <v>103</v>
      </c>
      <c r="C192" s="34">
        <f>SUM(C193:C194)</f>
        <v>4.13</v>
      </c>
      <c r="D192" s="34"/>
      <c r="E192" s="34"/>
      <c r="F192" s="34"/>
      <c r="G192" s="34">
        <f aca="true" t="shared" si="21" ref="G192:G198">C192+D192+E192</f>
        <v>4.13</v>
      </c>
      <c r="H192" s="33"/>
      <c r="I192" s="34"/>
      <c r="J192" s="67"/>
      <c r="K192" s="48"/>
    </row>
    <row r="193" spans="1:12" ht="58.5" customHeight="1">
      <c r="A193" s="31">
        <v>4.1</v>
      </c>
      <c r="B193" s="31" t="s">
        <v>105</v>
      </c>
      <c r="C193" s="44">
        <f>I193*J193/10000</f>
        <v>1.53</v>
      </c>
      <c r="D193" s="44"/>
      <c r="E193" s="44"/>
      <c r="F193" s="44"/>
      <c r="G193" s="44">
        <f>SUM(C193:E193)</f>
        <v>1.53</v>
      </c>
      <c r="H193" s="31" t="s">
        <v>33</v>
      </c>
      <c r="I193" s="64">
        <v>300</v>
      </c>
      <c r="J193" s="64">
        <v>51</v>
      </c>
      <c r="K193" s="44"/>
      <c r="L193" s="26"/>
    </row>
    <row r="194" spans="1:12" ht="53.25" customHeight="1">
      <c r="A194" s="31">
        <v>4.2</v>
      </c>
      <c r="B194" s="31" t="s">
        <v>176</v>
      </c>
      <c r="C194" s="44">
        <f>I194*J194/10000</f>
        <v>2.6</v>
      </c>
      <c r="D194" s="44"/>
      <c r="E194" s="44"/>
      <c r="F194" s="44"/>
      <c r="G194" s="44">
        <f>SUM(C194:E194)</f>
        <v>2.6</v>
      </c>
      <c r="H194" s="31" t="s">
        <v>55</v>
      </c>
      <c r="I194" s="64">
        <v>1</v>
      </c>
      <c r="J194" s="64">
        <v>26000</v>
      </c>
      <c r="K194" s="44"/>
      <c r="L194" s="26"/>
    </row>
    <row r="195" spans="1:12" ht="54" customHeight="1">
      <c r="A195" s="33">
        <v>5</v>
      </c>
      <c r="B195" s="33" t="s">
        <v>119</v>
      </c>
      <c r="C195" s="34">
        <f>SUM(C196:C198)</f>
        <v>19.0898</v>
      </c>
      <c r="D195" s="34"/>
      <c r="E195" s="34"/>
      <c r="F195" s="34"/>
      <c r="G195" s="34">
        <f t="shared" si="21"/>
        <v>19.0898</v>
      </c>
      <c r="H195" s="33"/>
      <c r="I195" s="34"/>
      <c r="J195" s="33"/>
      <c r="K195" s="44"/>
      <c r="L195" s="26"/>
    </row>
    <row r="196" spans="1:12" ht="72" customHeight="1">
      <c r="A196" s="31">
        <v>5.1</v>
      </c>
      <c r="B196" s="31" t="s">
        <v>199</v>
      </c>
      <c r="C196" s="44">
        <f>I196*J196/10000</f>
        <v>15.314</v>
      </c>
      <c r="D196" s="44"/>
      <c r="E196" s="44"/>
      <c r="F196" s="44"/>
      <c r="G196" s="44">
        <f t="shared" si="21"/>
        <v>15.314</v>
      </c>
      <c r="H196" s="31" t="s">
        <v>44</v>
      </c>
      <c r="I196" s="64">
        <v>260</v>
      </c>
      <c r="J196" s="64">
        <v>589</v>
      </c>
      <c r="K196" s="44"/>
      <c r="L196" s="26"/>
    </row>
    <row r="197" spans="1:12" ht="72" customHeight="1">
      <c r="A197" s="31">
        <v>5.2</v>
      </c>
      <c r="B197" s="31" t="s">
        <v>205</v>
      </c>
      <c r="C197" s="44">
        <f>I197*J197/10000</f>
        <v>1.56</v>
      </c>
      <c r="D197" s="44"/>
      <c r="E197" s="44"/>
      <c r="F197" s="44"/>
      <c r="G197" s="44">
        <f t="shared" si="21"/>
        <v>1.56</v>
      </c>
      <c r="H197" s="31" t="s">
        <v>44</v>
      </c>
      <c r="I197" s="64">
        <v>52</v>
      </c>
      <c r="J197" s="64">
        <v>300</v>
      </c>
      <c r="K197" s="44"/>
      <c r="L197" s="26"/>
    </row>
    <row r="198" spans="1:12" ht="32.25" customHeight="1">
      <c r="A198" s="31">
        <v>5.3</v>
      </c>
      <c r="B198" s="31" t="s">
        <v>206</v>
      </c>
      <c r="C198" s="44">
        <f>I198*J198/10000</f>
        <v>2.2158</v>
      </c>
      <c r="D198" s="44"/>
      <c r="E198" s="44"/>
      <c r="F198" s="44"/>
      <c r="G198" s="44">
        <f t="shared" si="21"/>
        <v>2.2158</v>
      </c>
      <c r="H198" s="31" t="s">
        <v>128</v>
      </c>
      <c r="I198" s="64">
        <v>18</v>
      </c>
      <c r="J198" s="64">
        <v>1231</v>
      </c>
      <c r="K198" s="44"/>
      <c r="L198" s="26"/>
    </row>
    <row r="199" spans="1:11" ht="32.25" customHeight="1">
      <c r="A199" s="31"/>
      <c r="B199" s="31"/>
      <c r="C199" s="44"/>
      <c r="D199" s="44"/>
      <c r="E199" s="44"/>
      <c r="F199" s="44"/>
      <c r="G199" s="44"/>
      <c r="H199" s="31"/>
      <c r="I199" s="64"/>
      <c r="J199" s="64"/>
      <c r="K199" s="44"/>
    </row>
    <row r="200" spans="1:11" ht="32.25" customHeight="1">
      <c r="A200" s="33" t="s">
        <v>14</v>
      </c>
      <c r="B200" s="33" t="s">
        <v>207</v>
      </c>
      <c r="C200" s="34"/>
      <c r="D200" s="34"/>
      <c r="E200" s="34"/>
      <c r="F200" s="34">
        <f>SUM(F201:F212)</f>
        <v>167.43572796800004</v>
      </c>
      <c r="G200" s="34">
        <f>F200</f>
        <v>167.43572796800004</v>
      </c>
      <c r="H200" s="33"/>
      <c r="I200" s="67"/>
      <c r="J200" s="67"/>
      <c r="K200" s="89">
        <f>G200/G216*100</f>
        <v>8.302362478537741</v>
      </c>
    </row>
    <row r="201" spans="1:11" ht="32.25" customHeight="1">
      <c r="A201" s="31">
        <v>1</v>
      </c>
      <c r="B201" s="31" t="s">
        <v>208</v>
      </c>
      <c r="C201" s="44"/>
      <c r="D201" s="44"/>
      <c r="E201" s="44"/>
      <c r="F201" s="44">
        <f>I201*J201</f>
        <v>26.29880544</v>
      </c>
      <c r="G201" s="44">
        <f aca="true" t="shared" si="22" ref="G201:G212">SUM(C201:F201)</f>
        <v>26.29880544</v>
      </c>
      <c r="H201" s="31" t="s">
        <v>209</v>
      </c>
      <c r="I201" s="90">
        <f>G5</f>
        <v>1753.253696</v>
      </c>
      <c r="J201" s="91">
        <v>0.015</v>
      </c>
      <c r="K201" s="31"/>
    </row>
    <row r="202" spans="1:11" ht="32.25" customHeight="1">
      <c r="A202" s="31">
        <v>2</v>
      </c>
      <c r="B202" s="31" t="s">
        <v>210</v>
      </c>
      <c r="C202" s="44"/>
      <c r="D202" s="44"/>
      <c r="E202" s="44"/>
      <c r="F202" s="44">
        <f aca="true" t="shared" si="23" ref="F202:F212">I202*J202</f>
        <v>7.013014784</v>
      </c>
      <c r="G202" s="44">
        <f t="shared" si="22"/>
        <v>7.013014784</v>
      </c>
      <c r="H202" s="31" t="s">
        <v>209</v>
      </c>
      <c r="I202" s="90">
        <f>I201</f>
        <v>1753.253696</v>
      </c>
      <c r="J202" s="91">
        <v>0.004</v>
      </c>
      <c r="K202" s="31"/>
    </row>
    <row r="203" spans="1:11" ht="32.25" customHeight="1">
      <c r="A203" s="31">
        <v>3</v>
      </c>
      <c r="B203" s="31" t="s">
        <v>211</v>
      </c>
      <c r="C203" s="44"/>
      <c r="D203" s="44"/>
      <c r="E203" s="44"/>
      <c r="F203" s="44">
        <f t="shared" si="23"/>
        <v>6.136387935999999</v>
      </c>
      <c r="G203" s="44">
        <f t="shared" si="22"/>
        <v>6.136387935999999</v>
      </c>
      <c r="H203" s="31" t="s">
        <v>209</v>
      </c>
      <c r="I203" s="90">
        <f>I201</f>
        <v>1753.253696</v>
      </c>
      <c r="J203" s="91">
        <v>0.0034999999999999996</v>
      </c>
      <c r="K203" s="31"/>
    </row>
    <row r="204" spans="1:11" ht="32.25" customHeight="1">
      <c r="A204" s="31">
        <v>4</v>
      </c>
      <c r="B204" s="31" t="s">
        <v>212</v>
      </c>
      <c r="C204" s="44"/>
      <c r="D204" s="44"/>
      <c r="E204" s="44"/>
      <c r="F204" s="44">
        <f t="shared" si="23"/>
        <v>43.831342400000004</v>
      </c>
      <c r="G204" s="44">
        <f t="shared" si="22"/>
        <v>43.831342400000004</v>
      </c>
      <c r="H204" s="31" t="s">
        <v>209</v>
      </c>
      <c r="I204" s="90">
        <f>I201</f>
        <v>1753.253696</v>
      </c>
      <c r="J204" s="91">
        <v>0.025</v>
      </c>
      <c r="K204" s="31"/>
    </row>
    <row r="205" spans="1:11" ht="32.25" customHeight="1">
      <c r="A205" s="31">
        <v>5</v>
      </c>
      <c r="B205" s="31" t="s">
        <v>213</v>
      </c>
      <c r="C205" s="44"/>
      <c r="D205" s="44"/>
      <c r="E205" s="44"/>
      <c r="F205" s="44">
        <f t="shared" si="23"/>
        <v>8.76626848</v>
      </c>
      <c r="G205" s="44">
        <f t="shared" si="22"/>
        <v>8.76626848</v>
      </c>
      <c r="H205" s="31" t="s">
        <v>209</v>
      </c>
      <c r="I205" s="90">
        <f>I202</f>
        <v>1753.253696</v>
      </c>
      <c r="J205" s="91">
        <v>0.005</v>
      </c>
      <c r="K205" s="31"/>
    </row>
    <row r="206" spans="1:11" ht="32.25" customHeight="1">
      <c r="A206" s="31">
        <v>6</v>
      </c>
      <c r="B206" s="31" t="s">
        <v>214</v>
      </c>
      <c r="C206" s="44"/>
      <c r="D206" s="44"/>
      <c r="E206" s="44"/>
      <c r="F206" s="44">
        <f t="shared" si="23"/>
        <v>2.629880544</v>
      </c>
      <c r="G206" s="44">
        <f t="shared" si="22"/>
        <v>2.629880544</v>
      </c>
      <c r="H206" s="31" t="s">
        <v>209</v>
      </c>
      <c r="I206" s="90">
        <f>G204</f>
        <v>43.831342400000004</v>
      </c>
      <c r="J206" s="91">
        <v>0.06</v>
      </c>
      <c r="K206" s="31"/>
    </row>
    <row r="207" spans="1:11" ht="32.25" customHeight="1">
      <c r="A207" s="31">
        <v>7</v>
      </c>
      <c r="B207" s="31" t="s">
        <v>215</v>
      </c>
      <c r="C207" s="44"/>
      <c r="D207" s="44"/>
      <c r="E207" s="44"/>
      <c r="F207" s="44">
        <f t="shared" si="23"/>
        <v>26.29880544</v>
      </c>
      <c r="G207" s="44">
        <f t="shared" si="22"/>
        <v>26.29880544</v>
      </c>
      <c r="H207" s="31" t="s">
        <v>209</v>
      </c>
      <c r="I207" s="90">
        <f>I201</f>
        <v>1753.253696</v>
      </c>
      <c r="J207" s="91">
        <v>0.015</v>
      </c>
      <c r="K207" s="31"/>
    </row>
    <row r="208" spans="1:11" ht="32.25" customHeight="1">
      <c r="A208" s="31">
        <v>8</v>
      </c>
      <c r="B208" s="31" t="s">
        <v>216</v>
      </c>
      <c r="C208" s="44"/>
      <c r="D208" s="44"/>
      <c r="E208" s="44"/>
      <c r="F208" s="44">
        <f t="shared" si="23"/>
        <v>12.272775872</v>
      </c>
      <c r="G208" s="44">
        <f t="shared" si="22"/>
        <v>12.272775872</v>
      </c>
      <c r="H208" s="31" t="s">
        <v>209</v>
      </c>
      <c r="I208" s="90">
        <f>I201</f>
        <v>1753.253696</v>
      </c>
      <c r="J208" s="91">
        <v>0.007</v>
      </c>
      <c r="K208" s="31"/>
    </row>
    <row r="209" spans="1:11" ht="32.25" customHeight="1">
      <c r="A209" s="31">
        <v>9</v>
      </c>
      <c r="B209" s="31" t="s">
        <v>217</v>
      </c>
      <c r="C209" s="44"/>
      <c r="D209" s="44"/>
      <c r="E209" s="44"/>
      <c r="F209" s="44">
        <f t="shared" si="23"/>
        <v>7.013014784</v>
      </c>
      <c r="G209" s="44">
        <f t="shared" si="22"/>
        <v>7.013014784</v>
      </c>
      <c r="H209" s="31" t="s">
        <v>209</v>
      </c>
      <c r="I209" s="90">
        <f>I201</f>
        <v>1753.253696</v>
      </c>
      <c r="J209" s="91">
        <v>0.004</v>
      </c>
      <c r="K209" s="31"/>
    </row>
    <row r="210" spans="1:11" ht="32.25" customHeight="1">
      <c r="A210" s="31">
        <v>10</v>
      </c>
      <c r="B210" s="31" t="s">
        <v>218</v>
      </c>
      <c r="C210" s="44"/>
      <c r="D210" s="44"/>
      <c r="E210" s="44"/>
      <c r="F210" s="44">
        <f t="shared" si="23"/>
        <v>12.272775871999999</v>
      </c>
      <c r="G210" s="44">
        <f t="shared" si="22"/>
        <v>12.272775871999999</v>
      </c>
      <c r="H210" s="31" t="s">
        <v>209</v>
      </c>
      <c r="I210" s="90">
        <f>I201</f>
        <v>1753.253696</v>
      </c>
      <c r="J210" s="91">
        <v>0.006999999999999999</v>
      </c>
      <c r="K210" s="31"/>
    </row>
    <row r="211" spans="1:11" ht="32.25" customHeight="1">
      <c r="A211" s="31">
        <v>11</v>
      </c>
      <c r="B211" s="31" t="s">
        <v>219</v>
      </c>
      <c r="C211" s="44"/>
      <c r="D211" s="44"/>
      <c r="E211" s="44"/>
      <c r="F211" s="44">
        <f t="shared" si="23"/>
        <v>7.013014784</v>
      </c>
      <c r="G211" s="44">
        <f t="shared" si="22"/>
        <v>7.013014784</v>
      </c>
      <c r="H211" s="31" t="s">
        <v>209</v>
      </c>
      <c r="I211" s="90">
        <f>I201</f>
        <v>1753.253696</v>
      </c>
      <c r="J211" s="91">
        <v>0.004</v>
      </c>
      <c r="K211" s="31"/>
    </row>
    <row r="212" spans="1:11" ht="32.25" customHeight="1">
      <c r="A212" s="31">
        <v>12</v>
      </c>
      <c r="B212" s="31" t="s">
        <v>220</v>
      </c>
      <c r="C212" s="44"/>
      <c r="D212" s="44"/>
      <c r="E212" s="44"/>
      <c r="F212" s="44">
        <f t="shared" si="23"/>
        <v>7.889641631999999</v>
      </c>
      <c r="G212" s="44">
        <f t="shared" si="22"/>
        <v>7.889641631999999</v>
      </c>
      <c r="H212" s="31" t="s">
        <v>209</v>
      </c>
      <c r="I212" s="90">
        <f>I201</f>
        <v>1753.253696</v>
      </c>
      <c r="J212" s="91">
        <v>0.0045</v>
      </c>
      <c r="K212" s="31"/>
    </row>
    <row r="213" spans="1:11" ht="32.25" customHeight="1">
      <c r="A213" s="31"/>
      <c r="B213" s="31"/>
      <c r="C213" s="44"/>
      <c r="D213" s="44"/>
      <c r="E213" s="44"/>
      <c r="F213" s="44"/>
      <c r="G213" s="44"/>
      <c r="H213" s="31"/>
      <c r="I213" s="31"/>
      <c r="J213" s="31"/>
      <c r="K213" s="90"/>
    </row>
    <row r="214" spans="1:11" ht="32.25" customHeight="1">
      <c r="A214" s="70" t="s">
        <v>221</v>
      </c>
      <c r="B214" s="70" t="s">
        <v>222</v>
      </c>
      <c r="C214" s="71"/>
      <c r="D214" s="71"/>
      <c r="E214" s="71"/>
      <c r="F214" s="72">
        <f>(G5+F200)*5/100</f>
        <v>96.03447119840001</v>
      </c>
      <c r="G214" s="72">
        <f>SUM(C214:F214)</f>
        <v>96.03447119840001</v>
      </c>
      <c r="H214" s="70"/>
      <c r="I214" s="70"/>
      <c r="J214" s="70"/>
      <c r="K214" s="92">
        <f>G214/G216*100</f>
        <v>4.761904761904763</v>
      </c>
    </row>
    <row r="215" spans="1:11" ht="32.25" customHeight="1">
      <c r="A215" s="33"/>
      <c r="B215" s="33"/>
      <c r="C215" s="44"/>
      <c r="D215" s="44"/>
      <c r="E215" s="44"/>
      <c r="F215" s="44"/>
      <c r="G215" s="44"/>
      <c r="H215" s="31"/>
      <c r="I215" s="31"/>
      <c r="J215" s="31"/>
      <c r="K215" s="93"/>
    </row>
    <row r="216" spans="1:11" ht="32.25" customHeight="1">
      <c r="A216" s="70"/>
      <c r="B216" s="70" t="s">
        <v>223</v>
      </c>
      <c r="C216" s="72">
        <f>C5</f>
        <v>1440.4117959999999</v>
      </c>
      <c r="D216" s="72">
        <f>D5</f>
        <v>27.3277</v>
      </c>
      <c r="E216" s="72">
        <f>E5</f>
        <v>285.5142</v>
      </c>
      <c r="F216" s="72">
        <f>F200+F214</f>
        <v>263.47019916640005</v>
      </c>
      <c r="G216" s="72">
        <f>SUM(C216:F216)</f>
        <v>2016.7238951664</v>
      </c>
      <c r="H216" s="70"/>
      <c r="I216" s="70"/>
      <c r="J216" s="70"/>
      <c r="K216" s="94">
        <f>K214+K200+K5</f>
        <v>100</v>
      </c>
    </row>
    <row r="217" spans="1:11" ht="32.25" customHeight="1">
      <c r="A217" s="73"/>
      <c r="B217" s="74"/>
      <c r="C217" s="75"/>
      <c r="D217" s="75"/>
      <c r="E217" s="75"/>
      <c r="F217" s="75"/>
      <c r="G217" s="75"/>
      <c r="H217" s="73"/>
      <c r="I217" s="95"/>
      <c r="J217" s="73"/>
      <c r="K217" s="96"/>
    </row>
    <row r="218" spans="1:11" ht="32.25" customHeight="1">
      <c r="A218" s="73"/>
      <c r="B218" s="74"/>
      <c r="C218" s="75"/>
      <c r="D218" s="75"/>
      <c r="E218" s="75"/>
      <c r="F218" s="75"/>
      <c r="G218" s="75"/>
      <c r="H218" s="73"/>
      <c r="I218" s="95"/>
      <c r="J218" s="73"/>
      <c r="K218" s="96"/>
    </row>
    <row r="219" spans="1:11" ht="32.25" customHeight="1">
      <c r="A219" s="73"/>
      <c r="B219" s="74"/>
      <c r="C219" s="75"/>
      <c r="D219" s="75"/>
      <c r="E219" s="75"/>
      <c r="F219" s="75"/>
      <c r="G219" s="75"/>
      <c r="H219" s="73"/>
      <c r="I219" s="95"/>
      <c r="J219" s="73"/>
      <c r="K219" s="96"/>
    </row>
    <row r="220" spans="1:11" ht="32.25" customHeight="1">
      <c r="A220" s="73"/>
      <c r="B220" s="74"/>
      <c r="C220" s="75"/>
      <c r="D220" s="75"/>
      <c r="E220" s="75"/>
      <c r="F220" s="75"/>
      <c r="G220" s="75"/>
      <c r="H220" s="73"/>
      <c r="I220" s="95"/>
      <c r="J220" s="73"/>
      <c r="K220" s="96"/>
    </row>
    <row r="221" spans="1:11" ht="32.25" customHeight="1">
      <c r="A221" s="73"/>
      <c r="B221" s="74"/>
      <c r="C221" s="75"/>
      <c r="D221" s="75"/>
      <c r="E221" s="75"/>
      <c r="F221" s="75"/>
      <c r="J221" s="73"/>
      <c r="K221" s="96"/>
    </row>
    <row r="222" spans="1:11" ht="32.25" customHeight="1">
      <c r="A222" s="73"/>
      <c r="B222" s="74"/>
      <c r="C222" s="75"/>
      <c r="D222" s="75"/>
      <c r="E222" s="75"/>
      <c r="F222" s="75"/>
      <c r="G222" s="75"/>
      <c r="H222" s="73"/>
      <c r="I222" s="95"/>
      <c r="J222" s="73"/>
      <c r="K222" s="97"/>
    </row>
    <row r="223" spans="1:11" ht="32.25" customHeight="1">
      <c r="A223" s="73"/>
      <c r="B223" s="76"/>
      <c r="C223" s="75"/>
      <c r="D223" s="75"/>
      <c r="E223" s="75"/>
      <c r="F223" s="75"/>
      <c r="G223" s="75"/>
      <c r="H223" s="73"/>
      <c r="I223" s="95"/>
      <c r="J223" s="73"/>
      <c r="K223" s="97"/>
    </row>
    <row r="224" spans="1:11" ht="32.25" customHeight="1">
      <c r="A224" s="73"/>
      <c r="B224" s="76"/>
      <c r="C224" s="75"/>
      <c r="D224" s="75"/>
      <c r="E224" s="75"/>
      <c r="F224" s="75"/>
      <c r="G224" s="75"/>
      <c r="H224" s="73"/>
      <c r="I224" s="95"/>
      <c r="J224" s="73"/>
      <c r="K224" s="97"/>
    </row>
    <row r="225" spans="1:11" ht="32.25" customHeight="1">
      <c r="A225" s="73"/>
      <c r="B225" s="76"/>
      <c r="C225" s="77"/>
      <c r="D225" s="77"/>
      <c r="E225" s="77"/>
      <c r="F225" s="77"/>
      <c r="G225" s="77"/>
      <c r="H225" s="73"/>
      <c r="I225" s="95"/>
      <c r="J225" s="73"/>
      <c r="K225" s="98"/>
    </row>
    <row r="226" spans="1:11" ht="32.25" customHeight="1">
      <c r="A226" s="78"/>
      <c r="B226" s="79"/>
      <c r="C226" s="80"/>
      <c r="D226" s="80"/>
      <c r="E226" s="80"/>
      <c r="F226" s="80"/>
      <c r="G226" s="80"/>
      <c r="H226" s="78"/>
      <c r="I226" s="81"/>
      <c r="J226" s="78"/>
      <c r="K226" s="98"/>
    </row>
    <row r="227" spans="1:11" ht="32.25" customHeight="1">
      <c r="A227" s="78"/>
      <c r="B227" s="79"/>
      <c r="C227" s="80"/>
      <c r="D227" s="80"/>
      <c r="E227" s="80"/>
      <c r="F227" s="80"/>
      <c r="G227" s="80"/>
      <c r="H227" s="78"/>
      <c r="I227" s="81"/>
      <c r="J227" s="78"/>
      <c r="K227" s="84"/>
    </row>
    <row r="228" spans="1:11" ht="32.25" customHeight="1">
      <c r="A228" s="78"/>
      <c r="B228" s="79"/>
      <c r="C228" s="80"/>
      <c r="D228" s="80"/>
      <c r="E228" s="80"/>
      <c r="F228" s="80"/>
      <c r="G228" s="80"/>
      <c r="H228" s="78"/>
      <c r="I228" s="81"/>
      <c r="J228" s="78"/>
      <c r="K228" s="86"/>
    </row>
    <row r="229" spans="1:11" ht="32.25" customHeight="1">
      <c r="A229" s="81"/>
      <c r="B229" s="82"/>
      <c r="C229" s="83"/>
      <c r="D229" s="83"/>
      <c r="E229" s="83"/>
      <c r="F229" s="83"/>
      <c r="G229" s="83"/>
      <c r="H229" s="81"/>
      <c r="I229" s="81"/>
      <c r="J229" s="81"/>
      <c r="K229" s="139"/>
    </row>
    <row r="230" spans="1:11" ht="32.25" customHeight="1">
      <c r="A230" s="81"/>
      <c r="B230" s="82"/>
      <c r="C230" s="83"/>
      <c r="D230" s="83"/>
      <c r="E230" s="83"/>
      <c r="F230" s="83"/>
      <c r="G230" s="83"/>
      <c r="H230" s="81"/>
      <c r="I230" s="81"/>
      <c r="J230" s="81"/>
      <c r="K230" s="140"/>
    </row>
    <row r="231" spans="1:11" ht="32.25" customHeight="1">
      <c r="A231" s="84"/>
      <c r="B231" s="85"/>
      <c r="C231" s="84"/>
      <c r="D231" s="84"/>
      <c r="E231" s="84"/>
      <c r="F231" s="84"/>
      <c r="G231" s="84"/>
      <c r="H231" s="84"/>
      <c r="I231" s="84"/>
      <c r="J231" s="84"/>
      <c r="K231" s="98"/>
    </row>
    <row r="232" spans="1:11" ht="32.25" customHeight="1">
      <c r="A232" s="81"/>
      <c r="B232" s="82"/>
      <c r="C232" s="81"/>
      <c r="D232" s="81"/>
      <c r="E232" s="81"/>
      <c r="F232" s="81"/>
      <c r="G232" s="81"/>
      <c r="H232" s="86"/>
      <c r="I232" s="86"/>
      <c r="J232" s="86"/>
      <c r="K232" s="81"/>
    </row>
    <row r="233" spans="1:11" ht="32.25" customHeight="1">
      <c r="A233" s="144"/>
      <c r="B233" s="144"/>
      <c r="C233" s="143"/>
      <c r="D233" s="143"/>
      <c r="E233" s="143"/>
      <c r="F233" s="143"/>
      <c r="G233" s="143"/>
      <c r="H233" s="143"/>
      <c r="I233" s="143"/>
      <c r="J233" s="143"/>
      <c r="K233" s="81"/>
    </row>
    <row r="234" spans="1:11" ht="32.25" customHeight="1">
      <c r="A234" s="143"/>
      <c r="B234" s="144"/>
      <c r="C234" s="87"/>
      <c r="D234" s="87"/>
      <c r="E234" s="87"/>
      <c r="F234" s="87"/>
      <c r="G234" s="87"/>
      <c r="H234" s="87"/>
      <c r="I234" s="87"/>
      <c r="J234" s="87"/>
      <c r="K234" s="81"/>
    </row>
    <row r="235" spans="1:11" ht="32.25" customHeight="1">
      <c r="A235" s="81"/>
      <c r="B235" s="82"/>
      <c r="C235" s="83"/>
      <c r="D235" s="83"/>
      <c r="E235" s="83" t="s">
        <v>224</v>
      </c>
      <c r="F235" s="83"/>
      <c r="G235" s="83"/>
      <c r="H235" s="81"/>
      <c r="I235" s="81"/>
      <c r="J235" s="81"/>
      <c r="K235" s="81"/>
    </row>
    <row r="236" spans="1:11" ht="32.25" customHeight="1">
      <c r="A236" s="81"/>
      <c r="B236" s="82"/>
      <c r="C236" s="83"/>
      <c r="D236" s="83"/>
      <c r="E236" s="83"/>
      <c r="F236" s="83"/>
      <c r="G236" s="83"/>
      <c r="H236" s="81"/>
      <c r="I236" s="99"/>
      <c r="J236" s="81"/>
      <c r="K236" s="81"/>
    </row>
    <row r="237" spans="1:11" ht="32.25" customHeight="1">
      <c r="A237" s="81"/>
      <c r="B237" s="82"/>
      <c r="C237" s="83"/>
      <c r="D237" s="83"/>
      <c r="E237" s="83"/>
      <c r="F237" s="83"/>
      <c r="G237" s="83"/>
      <c r="H237" s="81"/>
      <c r="I237" s="99"/>
      <c r="J237" s="98"/>
      <c r="K237" s="81"/>
    </row>
    <row r="238" spans="1:11" ht="32.25" customHeight="1">
      <c r="A238" s="87"/>
      <c r="B238" s="82"/>
      <c r="C238" s="83"/>
      <c r="D238" s="83"/>
      <c r="E238" s="83"/>
      <c r="F238" s="83"/>
      <c r="G238" s="83"/>
      <c r="H238" s="81"/>
      <c r="I238" s="99"/>
      <c r="J238" s="98"/>
      <c r="K238" s="81"/>
    </row>
    <row r="239" spans="1:11" ht="32.25" customHeight="1">
      <c r="A239" s="87"/>
      <c r="B239" s="82"/>
      <c r="C239" s="83"/>
      <c r="D239" s="83"/>
      <c r="E239" s="83"/>
      <c r="F239" s="83"/>
      <c r="G239" s="83"/>
      <c r="H239" s="81"/>
      <c r="I239" s="99"/>
      <c r="J239" s="98"/>
      <c r="K239" s="81"/>
    </row>
    <row r="240" spans="1:11" ht="32.25" customHeight="1">
      <c r="A240" s="87"/>
      <c r="B240" s="82"/>
      <c r="C240" s="83"/>
      <c r="D240" s="83"/>
      <c r="E240" s="83"/>
      <c r="F240" s="83"/>
      <c r="G240" s="83"/>
      <c r="H240" s="81"/>
      <c r="I240" s="99"/>
      <c r="J240" s="98"/>
      <c r="K240" s="81"/>
    </row>
    <row r="241" spans="1:11" ht="32.25" customHeight="1">
      <c r="A241" s="81"/>
      <c r="B241" s="82"/>
      <c r="C241" s="83"/>
      <c r="D241" s="83"/>
      <c r="E241" s="83"/>
      <c r="F241" s="83"/>
      <c r="G241" s="83"/>
      <c r="H241" s="81"/>
      <c r="I241" s="99"/>
      <c r="J241" s="98"/>
      <c r="K241" s="81"/>
    </row>
    <row r="242" spans="1:11" ht="32.25" customHeight="1">
      <c r="A242" s="87"/>
      <c r="B242" s="82"/>
      <c r="C242" s="83"/>
      <c r="D242" s="83"/>
      <c r="E242" s="83"/>
      <c r="F242" s="83"/>
      <c r="G242" s="83"/>
      <c r="H242" s="81"/>
      <c r="I242" s="99"/>
      <c r="J242" s="98"/>
      <c r="K242" s="81"/>
    </row>
    <row r="243" spans="1:11" ht="32.25" customHeight="1">
      <c r="A243" s="87"/>
      <c r="B243" s="82"/>
      <c r="C243" s="83"/>
      <c r="D243" s="83"/>
      <c r="E243" s="83"/>
      <c r="F243" s="83"/>
      <c r="G243" s="83"/>
      <c r="H243" s="81"/>
      <c r="I243" s="99"/>
      <c r="J243" s="98"/>
      <c r="K243" s="81"/>
    </row>
    <row r="244" spans="1:11" ht="32.25" customHeight="1">
      <c r="A244" s="81"/>
      <c r="B244" s="82"/>
      <c r="C244" s="83"/>
      <c r="D244" s="83"/>
      <c r="E244" s="83"/>
      <c r="F244" s="83"/>
      <c r="G244" s="83"/>
      <c r="H244" s="81"/>
      <c r="I244" s="99"/>
      <c r="J244" s="98"/>
      <c r="K244" s="81"/>
    </row>
    <row r="245" spans="1:11" ht="32.25" customHeight="1">
      <c r="A245" s="81"/>
      <c r="B245" s="82"/>
      <c r="C245" s="83"/>
      <c r="D245" s="83"/>
      <c r="E245" s="83"/>
      <c r="F245" s="83"/>
      <c r="G245" s="83"/>
      <c r="H245" s="81"/>
      <c r="I245" s="99"/>
      <c r="J245" s="98"/>
      <c r="K245" s="81"/>
    </row>
    <row r="246" spans="1:11" ht="32.25" customHeight="1">
      <c r="A246" s="81"/>
      <c r="B246" s="82"/>
      <c r="C246" s="83"/>
      <c r="D246" s="83"/>
      <c r="E246" s="83"/>
      <c r="F246" s="83"/>
      <c r="G246" s="83"/>
      <c r="H246" s="81"/>
      <c r="I246" s="99"/>
      <c r="J246" s="98"/>
      <c r="K246" s="81"/>
    </row>
    <row r="247" spans="1:11" ht="32.25" customHeight="1">
      <c r="A247" s="81"/>
      <c r="B247" s="82"/>
      <c r="C247" s="83"/>
      <c r="D247" s="83"/>
      <c r="E247" s="83"/>
      <c r="F247" s="83"/>
      <c r="G247" s="83"/>
      <c r="H247" s="81"/>
      <c r="I247" s="99"/>
      <c r="J247" s="98"/>
      <c r="K247" s="81"/>
    </row>
    <row r="248" spans="1:11" ht="32.25" customHeight="1">
      <c r="A248" s="81"/>
      <c r="B248" s="82"/>
      <c r="C248" s="83"/>
      <c r="D248" s="83"/>
      <c r="E248" s="83"/>
      <c r="F248" s="83"/>
      <c r="G248" s="83"/>
      <c r="H248" s="81"/>
      <c r="I248" s="99"/>
      <c r="J248" s="98"/>
      <c r="K248" s="81"/>
    </row>
    <row r="249" spans="1:11" ht="32.25" customHeight="1">
      <c r="A249" s="81"/>
      <c r="B249" s="82"/>
      <c r="C249" s="83"/>
      <c r="D249" s="83"/>
      <c r="E249" s="83"/>
      <c r="F249" s="83"/>
      <c r="G249" s="83"/>
      <c r="H249" s="81"/>
      <c r="I249" s="99"/>
      <c r="J249" s="98"/>
      <c r="K249" s="81"/>
    </row>
    <row r="250" spans="1:11" ht="32.25" customHeight="1">
      <c r="A250" s="81"/>
      <c r="B250" s="82"/>
      <c r="C250" s="83"/>
      <c r="D250" s="83"/>
      <c r="E250" s="83"/>
      <c r="F250" s="83"/>
      <c r="G250" s="83"/>
      <c r="H250" s="81"/>
      <c r="I250" s="99"/>
      <c r="J250" s="98"/>
      <c r="K250" s="81"/>
    </row>
    <row r="251" spans="1:11" ht="32.25" customHeight="1">
      <c r="A251" s="81"/>
      <c r="B251" s="82"/>
      <c r="C251" s="83"/>
      <c r="D251" s="83"/>
      <c r="E251" s="83"/>
      <c r="F251" s="83"/>
      <c r="G251" s="83"/>
      <c r="H251" s="81"/>
      <c r="I251" s="99"/>
      <c r="J251" s="98"/>
      <c r="K251" s="81"/>
    </row>
    <row r="252" spans="1:11" ht="32.25" customHeight="1">
      <c r="A252" s="81"/>
      <c r="B252" s="82"/>
      <c r="C252" s="83"/>
      <c r="D252" s="83"/>
      <c r="E252" s="83"/>
      <c r="F252" s="83"/>
      <c r="G252" s="83"/>
      <c r="H252" s="81"/>
      <c r="I252" s="99"/>
      <c r="J252" s="98"/>
      <c r="K252" s="81"/>
    </row>
    <row r="253" spans="1:11" ht="32.25" customHeight="1">
      <c r="A253" s="81"/>
      <c r="B253" s="82"/>
      <c r="C253" s="83"/>
      <c r="D253" s="83"/>
      <c r="E253" s="83"/>
      <c r="F253" s="83"/>
      <c r="G253" s="83"/>
      <c r="H253" s="81"/>
      <c r="I253" s="99"/>
      <c r="J253" s="98"/>
      <c r="K253" s="81"/>
    </row>
    <row r="254" spans="1:11" ht="32.25" customHeight="1">
      <c r="A254" s="81"/>
      <c r="B254" s="82"/>
      <c r="C254" s="83"/>
      <c r="D254" s="83"/>
      <c r="E254" s="83"/>
      <c r="F254" s="83"/>
      <c r="G254" s="83"/>
      <c r="H254" s="81"/>
      <c r="I254" s="99"/>
      <c r="J254" s="98"/>
      <c r="K254" s="100"/>
    </row>
    <row r="255" spans="1:11" ht="32.25" customHeight="1">
      <c r="A255" s="81"/>
      <c r="B255" s="82"/>
      <c r="C255" s="83"/>
      <c r="D255" s="83"/>
      <c r="E255" s="83"/>
      <c r="F255" s="83"/>
      <c r="G255" s="83"/>
      <c r="H255" s="81"/>
      <c r="I255" s="99"/>
      <c r="J255" s="98"/>
      <c r="K255" s="100"/>
    </row>
    <row r="256" spans="1:11" ht="32.25" customHeight="1">
      <c r="A256" s="81"/>
      <c r="B256" s="88"/>
      <c r="C256" s="83"/>
      <c r="D256" s="83"/>
      <c r="E256" s="83"/>
      <c r="F256" s="83"/>
      <c r="G256" s="83"/>
      <c r="H256" s="81"/>
      <c r="I256" s="99"/>
      <c r="J256" s="98"/>
      <c r="K256" s="100"/>
    </row>
    <row r="257" spans="1:11" ht="32.25" customHeight="1">
      <c r="A257" s="81"/>
      <c r="B257" s="82"/>
      <c r="C257" s="83"/>
      <c r="D257" s="83"/>
      <c r="E257" s="83"/>
      <c r="F257" s="83"/>
      <c r="G257" s="83"/>
      <c r="H257" s="81"/>
      <c r="I257" s="99"/>
      <c r="J257" s="98"/>
      <c r="K257" s="100"/>
    </row>
    <row r="258" spans="1:11" ht="32.25" customHeight="1">
      <c r="A258" s="81"/>
      <c r="B258" s="82"/>
      <c r="C258" s="101"/>
      <c r="D258" s="101"/>
      <c r="E258" s="101"/>
      <c r="F258" s="101"/>
      <c r="G258" s="101"/>
      <c r="H258" s="81"/>
      <c r="I258" s="107"/>
      <c r="J258" s="108"/>
      <c r="K258" s="100"/>
    </row>
    <row r="259" spans="1:11" ht="32.25" customHeight="1">
      <c r="A259" s="81"/>
      <c r="B259" s="82"/>
      <c r="C259" s="102"/>
      <c r="D259" s="102"/>
      <c r="E259" s="101"/>
      <c r="F259" s="101"/>
      <c r="G259" s="101"/>
      <c r="H259" s="81"/>
      <c r="I259" s="107"/>
      <c r="J259" s="108"/>
      <c r="K259" s="100"/>
    </row>
    <row r="260" spans="1:11" ht="32.25" customHeight="1">
      <c r="A260" s="81"/>
      <c r="B260" s="82"/>
      <c r="C260" s="102"/>
      <c r="D260" s="102"/>
      <c r="E260" s="101"/>
      <c r="F260" s="101"/>
      <c r="G260" s="101"/>
      <c r="H260" s="81"/>
      <c r="I260" s="107"/>
      <c r="J260" s="108"/>
      <c r="K260" s="100"/>
    </row>
    <row r="261" spans="1:11" ht="32.25" customHeight="1">
      <c r="A261" s="81"/>
      <c r="B261" s="82"/>
      <c r="C261" s="101"/>
      <c r="D261" s="101"/>
      <c r="E261" s="101"/>
      <c r="F261" s="101"/>
      <c r="G261" s="101"/>
      <c r="H261" s="81"/>
      <c r="I261" s="107"/>
      <c r="J261" s="108"/>
      <c r="K261" s="100"/>
    </row>
    <row r="262" spans="1:11" ht="32.25" customHeight="1">
      <c r="A262" s="81"/>
      <c r="B262" s="82"/>
      <c r="C262" s="101"/>
      <c r="D262" s="101"/>
      <c r="E262" s="101"/>
      <c r="F262" s="101"/>
      <c r="G262" s="101"/>
      <c r="H262" s="81"/>
      <c r="I262" s="107"/>
      <c r="J262" s="108"/>
      <c r="K262" s="100"/>
    </row>
    <row r="263" spans="1:11" ht="32.25" customHeight="1">
      <c r="A263" s="81"/>
      <c r="B263" s="82"/>
      <c r="C263" s="101"/>
      <c r="D263" s="101"/>
      <c r="E263" s="101"/>
      <c r="F263" s="101"/>
      <c r="G263" s="101"/>
      <c r="H263" s="81"/>
      <c r="I263" s="107"/>
      <c r="J263" s="108"/>
      <c r="K263" s="100"/>
    </row>
    <row r="264" spans="1:11" ht="32.25" customHeight="1">
      <c r="A264" s="81"/>
      <c r="B264" s="82"/>
      <c r="C264" s="101"/>
      <c r="D264" s="101"/>
      <c r="E264" s="101"/>
      <c r="F264" s="101"/>
      <c r="G264" s="101"/>
      <c r="H264" s="81"/>
      <c r="I264" s="107"/>
      <c r="J264" s="108"/>
      <c r="K264" s="100"/>
    </row>
    <row r="265" spans="1:11" ht="32.25" customHeight="1">
      <c r="A265" s="81"/>
      <c r="B265" s="88"/>
      <c r="C265" s="101"/>
      <c r="D265" s="101"/>
      <c r="E265" s="101"/>
      <c r="F265" s="101"/>
      <c r="G265" s="101"/>
      <c r="H265" s="81"/>
      <c r="I265" s="107"/>
      <c r="J265" s="108"/>
      <c r="K265" s="109"/>
    </row>
    <row r="266" spans="1:11" ht="32.25" customHeight="1">
      <c r="A266" s="81"/>
      <c r="B266" s="88"/>
      <c r="C266" s="101"/>
      <c r="D266" s="101"/>
      <c r="E266" s="101"/>
      <c r="F266" s="101"/>
      <c r="G266" s="101"/>
      <c r="H266" s="81"/>
      <c r="I266" s="107"/>
      <c r="J266" s="108"/>
      <c r="K266" s="100"/>
    </row>
    <row r="267" spans="1:11" ht="32.25" customHeight="1">
      <c r="A267" s="81"/>
      <c r="B267" s="88"/>
      <c r="C267" s="101"/>
      <c r="D267" s="101"/>
      <c r="E267" s="101"/>
      <c r="F267" s="101"/>
      <c r="G267" s="101"/>
      <c r="H267" s="81"/>
      <c r="I267" s="107"/>
      <c r="J267" s="108"/>
      <c r="K267" s="100"/>
    </row>
    <row r="268" spans="1:11" ht="32.25" customHeight="1">
      <c r="A268" s="81"/>
      <c r="B268" s="88"/>
      <c r="C268" s="101"/>
      <c r="D268" s="101"/>
      <c r="E268" s="101"/>
      <c r="F268" s="101"/>
      <c r="G268" s="101"/>
      <c r="H268" s="81"/>
      <c r="I268" s="107"/>
      <c r="J268" s="108"/>
      <c r="K268" s="100"/>
    </row>
    <row r="269" spans="1:11" ht="32.25" customHeight="1">
      <c r="A269" s="81"/>
      <c r="B269" s="82"/>
      <c r="C269" s="101"/>
      <c r="D269" s="101"/>
      <c r="E269" s="101"/>
      <c r="F269" s="101"/>
      <c r="G269" s="101"/>
      <c r="H269" s="81"/>
      <c r="I269" s="107"/>
      <c r="J269" s="108"/>
      <c r="K269" s="100"/>
    </row>
    <row r="270" spans="1:11" ht="32.25" customHeight="1">
      <c r="A270" s="81"/>
      <c r="B270" s="82"/>
      <c r="C270" s="101"/>
      <c r="D270" s="101"/>
      <c r="E270" s="101"/>
      <c r="F270" s="103"/>
      <c r="G270" s="101"/>
      <c r="H270" s="81"/>
      <c r="I270" s="107"/>
      <c r="J270" s="108"/>
      <c r="K270" s="109"/>
    </row>
    <row r="271" spans="1:11" ht="32.25" customHeight="1">
      <c r="A271" s="81"/>
      <c r="B271" s="82"/>
      <c r="C271" s="101"/>
      <c r="D271" s="101"/>
      <c r="E271" s="101"/>
      <c r="F271" s="103"/>
      <c r="G271" s="101"/>
      <c r="H271" s="81"/>
      <c r="I271" s="110"/>
      <c r="J271" s="100"/>
      <c r="K271" s="111"/>
    </row>
    <row r="272" spans="1:11" ht="32.25" customHeight="1">
      <c r="A272" s="81"/>
      <c r="B272" s="82"/>
      <c r="C272" s="101"/>
      <c r="D272" s="101"/>
      <c r="E272" s="101"/>
      <c r="F272" s="103"/>
      <c r="G272" s="101"/>
      <c r="H272" s="81"/>
      <c r="I272" s="112"/>
      <c r="J272" s="113"/>
      <c r="K272" s="111"/>
    </row>
    <row r="273" spans="1:11" ht="32.25" customHeight="1">
      <c r="A273" s="81"/>
      <c r="B273" s="82"/>
      <c r="C273" s="101"/>
      <c r="D273" s="101"/>
      <c r="E273" s="101"/>
      <c r="F273" s="103"/>
      <c r="G273" s="101"/>
      <c r="H273" s="81"/>
      <c r="I273" s="98"/>
      <c r="J273" s="100"/>
      <c r="K273" s="111"/>
    </row>
    <row r="274" spans="1:11" ht="32.25" customHeight="1">
      <c r="A274" s="81"/>
      <c r="B274" s="82"/>
      <c r="C274" s="101"/>
      <c r="D274" s="101"/>
      <c r="E274" s="101"/>
      <c r="F274" s="103"/>
      <c r="G274" s="101"/>
      <c r="H274" s="81"/>
      <c r="I274" s="100"/>
      <c r="J274" s="100"/>
      <c r="K274" s="111"/>
    </row>
    <row r="275" spans="1:11" ht="32.25" customHeight="1">
      <c r="A275" s="81"/>
      <c r="B275" s="82"/>
      <c r="C275" s="101"/>
      <c r="D275" s="101"/>
      <c r="E275" s="101"/>
      <c r="F275" s="103"/>
      <c r="G275" s="101"/>
      <c r="H275" s="100"/>
      <c r="I275" s="100"/>
      <c r="J275" s="100"/>
      <c r="K275" s="111"/>
    </row>
    <row r="276" spans="1:11" ht="32.25" customHeight="1">
      <c r="A276" s="81"/>
      <c r="B276" s="82"/>
      <c r="C276" s="101"/>
      <c r="D276" s="101"/>
      <c r="E276" s="101"/>
      <c r="F276" s="103"/>
      <c r="G276" s="101"/>
      <c r="H276" s="81"/>
      <c r="I276" s="100"/>
      <c r="J276" s="100"/>
      <c r="K276" s="111"/>
    </row>
    <row r="277" spans="1:11" ht="32.25" customHeight="1">
      <c r="A277" s="81"/>
      <c r="B277" s="82"/>
      <c r="C277" s="101"/>
      <c r="D277" s="101"/>
      <c r="E277" s="101"/>
      <c r="F277" s="104"/>
      <c r="G277" s="101"/>
      <c r="H277" s="81"/>
      <c r="I277" s="100"/>
      <c r="J277" s="100"/>
      <c r="K277" s="111"/>
    </row>
    <row r="278" spans="1:11" ht="32.25" customHeight="1">
      <c r="A278" s="81"/>
      <c r="B278" s="82"/>
      <c r="C278" s="101"/>
      <c r="D278" s="101"/>
      <c r="E278" s="101"/>
      <c r="F278" s="103"/>
      <c r="G278" s="101"/>
      <c r="H278" s="81"/>
      <c r="I278" s="100"/>
      <c r="J278" s="100"/>
      <c r="K278" s="109"/>
    </row>
    <row r="279" spans="1:11" ht="32.25" customHeight="1">
      <c r="A279" s="81"/>
      <c r="B279" s="82"/>
      <c r="C279" s="101"/>
      <c r="D279" s="101"/>
      <c r="E279" s="101"/>
      <c r="F279" s="101"/>
      <c r="G279" s="101"/>
      <c r="H279" s="81"/>
      <c r="I279" s="100"/>
      <c r="J279" s="100"/>
      <c r="K279" s="111"/>
    </row>
    <row r="280" spans="1:11" ht="32.25" customHeight="1">
      <c r="A280" s="81"/>
      <c r="B280" s="82"/>
      <c r="C280" s="101"/>
      <c r="D280" s="101"/>
      <c r="E280" s="101"/>
      <c r="F280" s="101"/>
      <c r="G280" s="101"/>
      <c r="H280" s="81"/>
      <c r="I280" s="100"/>
      <c r="J280" s="100"/>
      <c r="K280" s="109"/>
    </row>
    <row r="281" spans="1:11" ht="32.25" customHeight="1">
      <c r="A281" s="81"/>
      <c r="B281" s="82"/>
      <c r="C281" s="101"/>
      <c r="D281" s="101"/>
      <c r="E281" s="101"/>
      <c r="F281" s="101"/>
      <c r="G281" s="101"/>
      <c r="H281" s="81"/>
      <c r="I281" s="100"/>
      <c r="J281" s="100"/>
      <c r="K281" s="102"/>
    </row>
    <row r="282" spans="1:11" ht="32.25" customHeight="1">
      <c r="A282" s="81"/>
      <c r="B282" s="82"/>
      <c r="C282" s="101"/>
      <c r="D282" s="101"/>
      <c r="E282" s="101"/>
      <c r="F282" s="101"/>
      <c r="G282" s="101"/>
      <c r="H282" s="81"/>
      <c r="I282" s="100"/>
      <c r="J282" s="100"/>
      <c r="K282" s="102"/>
    </row>
    <row r="283" spans="1:11" ht="32.25" customHeight="1">
      <c r="A283" s="95"/>
      <c r="B283" s="105"/>
      <c r="C283" s="101"/>
      <c r="D283" s="101"/>
      <c r="E283" s="101"/>
      <c r="F283" s="101"/>
      <c r="G283" s="101"/>
      <c r="H283" s="81"/>
      <c r="I283" s="100"/>
      <c r="J283" s="100"/>
      <c r="K283" s="102"/>
    </row>
    <row r="284" spans="1:11" ht="32.25" customHeight="1">
      <c r="A284" s="81"/>
      <c r="B284" s="82"/>
      <c r="C284" s="101"/>
      <c r="D284" s="101"/>
      <c r="E284" s="101"/>
      <c r="F284" s="101"/>
      <c r="G284" s="101"/>
      <c r="H284" s="100"/>
      <c r="I284" s="100"/>
      <c r="J284" s="100"/>
      <c r="K284" s="102"/>
    </row>
    <row r="285" spans="1:11" ht="32.25" customHeight="1">
      <c r="A285" s="86"/>
      <c r="B285" s="106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1:11" ht="32.25" customHeight="1">
      <c r="A286" s="86"/>
      <c r="B286" s="106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1:10" ht="32.25" customHeight="1">
      <c r="A287" s="86"/>
      <c r="B287" s="106"/>
      <c r="C287" s="102"/>
      <c r="D287" s="102"/>
      <c r="E287" s="102"/>
      <c r="F287" s="102"/>
      <c r="G287" s="102"/>
      <c r="H287" s="102"/>
      <c r="I287" s="102"/>
      <c r="J287" s="102"/>
    </row>
    <row r="288" spans="1:10" ht="32.25" customHeight="1">
      <c r="A288" s="86"/>
      <c r="B288" s="106"/>
      <c r="C288" s="102"/>
      <c r="D288" s="102"/>
      <c r="E288" s="102"/>
      <c r="F288" s="102"/>
      <c r="G288" s="102"/>
      <c r="H288" s="102"/>
      <c r="I288" s="102"/>
      <c r="J288" s="102"/>
    </row>
    <row r="289" spans="1:10" ht="32.25" customHeight="1">
      <c r="A289" s="86"/>
      <c r="B289" s="106"/>
      <c r="C289" s="102"/>
      <c r="D289" s="102"/>
      <c r="E289" s="102"/>
      <c r="F289" s="102"/>
      <c r="G289" s="102"/>
      <c r="H289" s="102"/>
      <c r="I289" s="102"/>
      <c r="J289" s="102"/>
    </row>
    <row r="290" spans="1:10" ht="32.25" customHeight="1">
      <c r="A290" s="86"/>
      <c r="B290" s="106"/>
      <c r="C290" s="102"/>
      <c r="D290" s="102"/>
      <c r="E290" s="102"/>
      <c r="F290" s="102"/>
      <c r="G290" s="102"/>
      <c r="H290" s="102"/>
      <c r="I290" s="102"/>
      <c r="J290" s="102"/>
    </row>
  </sheetData>
  <sheetProtection/>
  <mergeCells count="12">
    <mergeCell ref="C233:G233"/>
    <mergeCell ref="H233:J233"/>
    <mergeCell ref="A3:A4"/>
    <mergeCell ref="A233:A234"/>
    <mergeCell ref="B3:B4"/>
    <mergeCell ref="B233:B234"/>
    <mergeCell ref="K3:K4"/>
    <mergeCell ref="K229:K230"/>
    <mergeCell ref="A1:K1"/>
    <mergeCell ref="A2:K2"/>
    <mergeCell ref="C3:G3"/>
    <mergeCell ref="H3:J3"/>
  </mergeCells>
  <printOptions/>
  <pageMargins left="0.44" right="0.44" top="0.75" bottom="0.5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4" sqref="D14"/>
    </sheetView>
  </sheetViews>
  <sheetFormatPr defaultColWidth="10.375" defaultRowHeight="25.5" customHeight="1"/>
  <cols>
    <col min="1" max="7" width="10.375" style="0" customWidth="1"/>
    <col min="8" max="8" width="10.375" style="1" customWidth="1"/>
  </cols>
  <sheetData>
    <row r="1" spans="1:8" ht="25.5" customHeight="1">
      <c r="A1" s="145" t="s">
        <v>225</v>
      </c>
      <c r="B1" s="145"/>
      <c r="C1" s="145"/>
      <c r="D1" s="145"/>
      <c r="E1" s="145"/>
      <c r="F1" s="145"/>
      <c r="G1" s="145"/>
      <c r="H1" s="145"/>
    </row>
    <row r="2" spans="1:8" ht="25.5" customHeight="1">
      <c r="A2" s="146" t="str">
        <f>'综合概算表'!A2</f>
        <v>项目名称：2023年平罗县保障性安居工程——老旧小区节能及配套基础设施改造</v>
      </c>
      <c r="B2" s="146"/>
      <c r="C2" s="146"/>
      <c r="D2" s="146"/>
      <c r="E2" s="146"/>
      <c r="F2" s="146"/>
      <c r="G2" s="146"/>
      <c r="H2" s="146"/>
    </row>
    <row r="3" spans="1:8" ht="25.5" customHeight="1">
      <c r="A3" s="152" t="s">
        <v>22</v>
      </c>
      <c r="B3" s="154" t="s">
        <v>2</v>
      </c>
      <c r="C3" s="147" t="s">
        <v>226</v>
      </c>
      <c r="D3" s="148"/>
      <c r="E3" s="148"/>
      <c r="F3" s="148"/>
      <c r="G3" s="149"/>
      <c r="H3" s="155" t="s">
        <v>227</v>
      </c>
    </row>
    <row r="4" spans="1:8" ht="25.5" customHeight="1">
      <c r="A4" s="153"/>
      <c r="B4" s="153"/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  <c r="H4" s="156"/>
    </row>
    <row r="5" spans="1:8" ht="25.5" customHeight="1">
      <c r="A5" s="2" t="s">
        <v>12</v>
      </c>
      <c r="B5" s="2" t="s">
        <v>29</v>
      </c>
      <c r="C5" s="4">
        <f>'综合概算表'!C5</f>
        <v>1440.4117959999999</v>
      </c>
      <c r="D5" s="4">
        <f>'综合概算表'!D5</f>
        <v>27.3277</v>
      </c>
      <c r="E5" s="4">
        <f>'综合概算表'!E5</f>
        <v>285.5142</v>
      </c>
      <c r="F5" s="4">
        <f>'综合概算表'!F5</f>
        <v>0</v>
      </c>
      <c r="G5" s="4">
        <f>'综合概算表'!G5</f>
        <v>1753.253696</v>
      </c>
      <c r="H5" s="5">
        <f>G5/G9*100</f>
        <v>86.9357327595575</v>
      </c>
    </row>
    <row r="6" spans="1:8" ht="25.5" customHeight="1">
      <c r="A6" s="2" t="s">
        <v>13</v>
      </c>
      <c r="B6" s="2" t="s">
        <v>8</v>
      </c>
      <c r="C6" s="6"/>
      <c r="D6" s="6"/>
      <c r="E6" s="6"/>
      <c r="F6" s="6">
        <f>'综合概算表'!F200</f>
        <v>167.43572796800004</v>
      </c>
      <c r="G6" s="4">
        <f>F6</f>
        <v>167.43572796800004</v>
      </c>
      <c r="H6" s="5">
        <f>G6/G9*100</f>
        <v>8.302362478537741</v>
      </c>
    </row>
    <row r="7" spans="1:8" ht="25.5" customHeight="1">
      <c r="A7" s="2" t="s">
        <v>179</v>
      </c>
      <c r="B7" s="7" t="s">
        <v>228</v>
      </c>
      <c r="C7" s="6"/>
      <c r="D7" s="6"/>
      <c r="E7" s="6"/>
      <c r="F7" s="6">
        <f>'综合概算表'!F214</f>
        <v>96.03447119840001</v>
      </c>
      <c r="G7" s="4">
        <f>F7</f>
        <v>96.03447119840001</v>
      </c>
      <c r="H7" s="5">
        <f>G7/G9*100</f>
        <v>4.761904761904763</v>
      </c>
    </row>
    <row r="8" spans="1:8" ht="25.5" customHeight="1">
      <c r="A8" s="2"/>
      <c r="B8" s="7"/>
      <c r="C8" s="6"/>
      <c r="D8" s="6"/>
      <c r="E8" s="4"/>
      <c r="F8" s="4"/>
      <c r="G8" s="4"/>
      <c r="H8" s="5"/>
    </row>
    <row r="9" spans="1:8" ht="25.5" customHeight="1">
      <c r="A9" s="150" t="s">
        <v>229</v>
      </c>
      <c r="B9" s="151"/>
      <c r="C9" s="6">
        <f>SUM(C5:C8)</f>
        <v>1440.4117959999999</v>
      </c>
      <c r="D9" s="6">
        <f>SUM(D5:D8)</f>
        <v>27.3277</v>
      </c>
      <c r="E9" s="6"/>
      <c r="F9" s="6">
        <f>SUM(F6:F8)</f>
        <v>263.47019916640005</v>
      </c>
      <c r="G9" s="6">
        <f>G5+G6+G7</f>
        <v>2016.7238951664</v>
      </c>
      <c r="H9" s="8">
        <f>SUM(H5:H8)</f>
        <v>100</v>
      </c>
    </row>
  </sheetData>
  <sheetProtection/>
  <mergeCells count="7">
    <mergeCell ref="A1:H1"/>
    <mergeCell ref="A2:H2"/>
    <mergeCell ref="C3:G3"/>
    <mergeCell ref="A9:B9"/>
    <mergeCell ref="A3:A4"/>
    <mergeCell ref="B3:B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xb21cn</cp:lastModifiedBy>
  <cp:lastPrinted>2023-02-01T07:02:46Z</cp:lastPrinted>
  <dcterms:created xsi:type="dcterms:W3CDTF">2002-09-19T10:17:07Z</dcterms:created>
  <dcterms:modified xsi:type="dcterms:W3CDTF">2023-02-09T04:14:58Z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79E9896C1CED4B3EB0896A435F6DFD3B</vt:lpwstr>
  </property>
</Properties>
</file>