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<sst xmlns="http://schemas.openxmlformats.org/spreadsheetml/2006/main" count="68" uniqueCount="43">
  <si>
    <t>工程审定概算表</t>
  </si>
  <si>
    <t>工程名称：平罗县姚伏镇老年安居工程建设项目</t>
  </si>
  <si>
    <t>序号</t>
  </si>
  <si>
    <t>工程或项目名称</t>
  </si>
  <si>
    <t xml:space="preserve">概算价值（万元）
</t>
  </si>
  <si>
    <t>技术经济指标（元）</t>
  </si>
  <si>
    <t>占投资额(%)</t>
  </si>
  <si>
    <t>土建</t>
  </si>
  <si>
    <t>设备费</t>
  </si>
  <si>
    <t>安装工程</t>
  </si>
  <si>
    <t>其它费用</t>
  </si>
  <si>
    <t>合计</t>
  </si>
  <si>
    <t>单位</t>
  </si>
  <si>
    <t>数量</t>
  </si>
  <si>
    <t>单位价值</t>
  </si>
  <si>
    <t>一</t>
  </si>
  <si>
    <t>工程费用</t>
  </si>
  <si>
    <t>㎡</t>
  </si>
  <si>
    <t>1号住宅楼</t>
  </si>
  <si>
    <t>建筑工程</t>
  </si>
  <si>
    <t>给排水工程</t>
  </si>
  <si>
    <t>采暖、燃气工程</t>
  </si>
  <si>
    <t>电照工程</t>
  </si>
  <si>
    <t>2号住宅楼</t>
  </si>
  <si>
    <t>3号住宅楼</t>
  </si>
  <si>
    <t>二</t>
  </si>
  <si>
    <t>工程建设其它费</t>
  </si>
  <si>
    <t>建设项目前期咨询费0.3</t>
  </si>
  <si>
    <t>工程费×0.3%</t>
  </si>
  <si>
    <t>造价咨询服务费0.56</t>
  </si>
  <si>
    <t>工程费×0.56%</t>
  </si>
  <si>
    <t>招标控制价审核费0.2</t>
  </si>
  <si>
    <t>工程费×0.2%</t>
  </si>
  <si>
    <t>监理费1.5</t>
  </si>
  <si>
    <t>工程费×1.5%</t>
  </si>
  <si>
    <t>设计费2.0</t>
  </si>
  <si>
    <t>工程费×2.00%</t>
  </si>
  <si>
    <t>招标服务费0.6</t>
  </si>
  <si>
    <t>工程费×0.6%</t>
  </si>
  <si>
    <t>结算审核费0.3</t>
  </si>
  <si>
    <t>三</t>
  </si>
  <si>
    <t>预备费</t>
  </si>
  <si>
    <t>(工程费+其他费)×5%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</si>
</sst>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b/>
      <sz val="9"/>
      <name val="宋体"/>
      <charset val="134"/>
    </font>
    <font>
      <b/>
      <sz val="10.5"/>
      <color indexed="8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178" fontId="0" fillId="0" borderId="0" xfId="0" applyNumberForma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A1" sqref="A1:K1"/>
    </sheetView>
  </sheetViews>
  <sheetFormatPr defaultColWidth="9" defaultRowHeight="13.5"/>
  <cols>
    <col min="1" max="1" width="5.375" customWidth="1"/>
    <col min="2" max="2" width="19.125" customWidth="1"/>
    <col min="3" max="5" width="8.25" customWidth="1"/>
    <col min="6" max="6" width="7.525" customWidth="1"/>
    <col min="7" max="7" width="8.25" customWidth="1"/>
    <col min="8" max="8" width="6.625" customWidth="1"/>
    <col min="9" max="9" width="9.38333333333333" customWidth="1"/>
    <col min="10" max="10" width="13.025" customWidth="1"/>
    <col min="11" max="11" width="7.75" customWidth="1"/>
  </cols>
  <sheetData>
    <row r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 t="s">
        <v>3</v>
      </c>
      <c r="C3" s="5" t="s">
        <v>4</v>
      </c>
      <c r="D3" s="6"/>
      <c r="E3" s="6"/>
      <c r="F3" s="6"/>
      <c r="G3" s="7"/>
      <c r="H3" s="5" t="s">
        <v>5</v>
      </c>
      <c r="I3" s="6"/>
      <c r="J3" s="7"/>
      <c r="K3" s="16" t="s">
        <v>6</v>
      </c>
    </row>
    <row r="4" ht="24" customHeight="1" spans="1:11">
      <c r="A4" s="8"/>
      <c r="B4" s="8"/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24" t="s">
        <v>13</v>
      </c>
      <c r="J4" s="25" t="s">
        <v>14</v>
      </c>
      <c r="K4" s="26"/>
    </row>
    <row r="5" ht="25" customHeight="1" spans="1:12">
      <c r="A5" s="10" t="s">
        <v>15</v>
      </c>
      <c r="B5" s="11" t="s">
        <v>16</v>
      </c>
      <c r="C5" s="10"/>
      <c r="D5" s="10"/>
      <c r="E5" s="10"/>
      <c r="F5" s="10"/>
      <c r="G5" s="10">
        <f>G6+G11+G16</f>
        <v>925.71</v>
      </c>
      <c r="H5" s="10" t="s">
        <v>17</v>
      </c>
      <c r="I5" s="10">
        <f>I6+I11+I16</f>
        <v>2941.02</v>
      </c>
      <c r="J5" s="18">
        <f>G5/I5*10000</f>
        <v>3147.58145133321</v>
      </c>
      <c r="K5" s="18">
        <v>90.31</v>
      </c>
      <c r="L5" s="27"/>
    </row>
    <row r="6" ht="25" customHeight="1" spans="1:11">
      <c r="A6" s="12">
        <v>1</v>
      </c>
      <c r="B6" s="13" t="s">
        <v>18</v>
      </c>
      <c r="C6" s="10">
        <f>C7</f>
        <v>247.87</v>
      </c>
      <c r="D6" s="10"/>
      <c r="E6" s="10">
        <f>E8+E9+E10</f>
        <v>60.7</v>
      </c>
      <c r="F6" s="10"/>
      <c r="G6" s="10">
        <f>G7+G8+G9+G10</f>
        <v>308.57</v>
      </c>
      <c r="H6" s="10" t="s">
        <v>17</v>
      </c>
      <c r="I6" s="10">
        <v>980.34</v>
      </c>
      <c r="J6" s="18">
        <f>G6/I6*10000</f>
        <v>3147.58145133321</v>
      </c>
      <c r="K6" s="16"/>
    </row>
    <row r="7" ht="25" customHeight="1" spans="1:11">
      <c r="A7" s="14">
        <v>1.1</v>
      </c>
      <c r="B7" s="15" t="s">
        <v>19</v>
      </c>
      <c r="C7" s="16">
        <v>247.87</v>
      </c>
      <c r="D7" s="10"/>
      <c r="E7" s="10"/>
      <c r="F7" s="10"/>
      <c r="G7" s="16">
        <f>C7</f>
        <v>247.87</v>
      </c>
      <c r="H7" s="16" t="s">
        <v>17</v>
      </c>
      <c r="I7" s="16">
        <v>980.34</v>
      </c>
      <c r="J7" s="19">
        <f t="shared" ref="J7:J20" si="0">G7/I7*10000</f>
        <v>2528.4085113328</v>
      </c>
      <c r="K7" s="16"/>
    </row>
    <row r="8" ht="25" customHeight="1" spans="1:11">
      <c r="A8" s="14">
        <v>1.2</v>
      </c>
      <c r="B8" s="15" t="s">
        <v>20</v>
      </c>
      <c r="C8" s="16"/>
      <c r="D8" s="16"/>
      <c r="E8" s="16">
        <v>12.18</v>
      </c>
      <c r="F8" s="16"/>
      <c r="G8" s="17">
        <f t="shared" ref="G8:G10" si="1">E8</f>
        <v>12.18</v>
      </c>
      <c r="H8" s="17" t="s">
        <v>17</v>
      </c>
      <c r="I8" s="17">
        <v>980.34</v>
      </c>
      <c r="J8" s="19">
        <f t="shared" si="0"/>
        <v>124.242609706836</v>
      </c>
      <c r="K8" s="16"/>
    </row>
    <row r="9" ht="25" customHeight="1" spans="1:11">
      <c r="A9" s="14">
        <v>1.3</v>
      </c>
      <c r="B9" s="15" t="s">
        <v>21</v>
      </c>
      <c r="C9" s="16"/>
      <c r="D9" s="16"/>
      <c r="E9" s="16">
        <v>16.45</v>
      </c>
      <c r="F9" s="16"/>
      <c r="G9" s="17">
        <f t="shared" si="1"/>
        <v>16.45</v>
      </c>
      <c r="H9" s="17" t="s">
        <v>17</v>
      </c>
      <c r="I9" s="17">
        <v>980.34</v>
      </c>
      <c r="J9" s="19">
        <f t="shared" si="0"/>
        <v>167.798926902911</v>
      </c>
      <c r="K9" s="16"/>
    </row>
    <row r="10" ht="25" customHeight="1" spans="1:11">
      <c r="A10" s="14">
        <v>1.4</v>
      </c>
      <c r="B10" s="15" t="s">
        <v>22</v>
      </c>
      <c r="C10" s="16"/>
      <c r="D10" s="16"/>
      <c r="E10" s="16">
        <v>32.07</v>
      </c>
      <c r="F10" s="16"/>
      <c r="G10" s="17">
        <f t="shared" si="1"/>
        <v>32.07</v>
      </c>
      <c r="H10" s="17" t="s">
        <v>17</v>
      </c>
      <c r="I10" s="17">
        <v>980.34</v>
      </c>
      <c r="J10" s="19">
        <f t="shared" si="0"/>
        <v>327.13140339066</v>
      </c>
      <c r="K10" s="16"/>
    </row>
    <row r="11" ht="25" customHeight="1" spans="1:11">
      <c r="A11" s="12">
        <v>2</v>
      </c>
      <c r="B11" s="13" t="s">
        <v>23</v>
      </c>
      <c r="C11" s="10">
        <f>C12</f>
        <v>247.87</v>
      </c>
      <c r="D11" s="10"/>
      <c r="E11" s="10">
        <f>E13+E14+E15</f>
        <v>60.7</v>
      </c>
      <c r="F11" s="10"/>
      <c r="G11" s="10">
        <f>G12+G13+G14+G15</f>
        <v>308.57</v>
      </c>
      <c r="H11" s="10" t="s">
        <v>17</v>
      </c>
      <c r="I11" s="10">
        <v>980.34</v>
      </c>
      <c r="J11" s="18">
        <f t="shared" si="0"/>
        <v>3147.58145133321</v>
      </c>
      <c r="K11" s="16"/>
    </row>
    <row r="12" ht="25" customHeight="1" spans="1:11">
      <c r="A12" s="14">
        <v>2.1</v>
      </c>
      <c r="B12" s="15" t="s">
        <v>19</v>
      </c>
      <c r="C12" s="16">
        <v>247.87</v>
      </c>
      <c r="D12" s="10"/>
      <c r="E12" s="10"/>
      <c r="F12" s="10"/>
      <c r="G12" s="16">
        <f>C12</f>
        <v>247.87</v>
      </c>
      <c r="H12" s="16" t="s">
        <v>17</v>
      </c>
      <c r="I12" s="16">
        <v>980.34</v>
      </c>
      <c r="J12" s="19">
        <f t="shared" si="0"/>
        <v>2528.4085113328</v>
      </c>
      <c r="K12" s="16"/>
    </row>
    <row r="13" ht="25" customHeight="1" spans="1:11">
      <c r="A13" s="14">
        <v>2.2</v>
      </c>
      <c r="B13" s="15" t="s">
        <v>20</v>
      </c>
      <c r="C13" s="16"/>
      <c r="D13" s="16"/>
      <c r="E13" s="16">
        <v>12.18</v>
      </c>
      <c r="F13" s="16"/>
      <c r="G13" s="14">
        <f t="shared" ref="G13:G15" si="2">E13</f>
        <v>12.18</v>
      </c>
      <c r="H13" s="14" t="s">
        <v>17</v>
      </c>
      <c r="I13" s="14">
        <v>980.34</v>
      </c>
      <c r="J13" s="19">
        <f t="shared" si="0"/>
        <v>124.242609706836</v>
      </c>
      <c r="K13" s="16"/>
    </row>
    <row r="14" ht="25" customHeight="1" spans="1:11">
      <c r="A14" s="14">
        <v>2.3</v>
      </c>
      <c r="B14" s="15" t="s">
        <v>21</v>
      </c>
      <c r="C14" s="16"/>
      <c r="D14" s="16"/>
      <c r="E14" s="16">
        <v>16.45</v>
      </c>
      <c r="F14" s="16"/>
      <c r="G14" s="14">
        <f t="shared" si="2"/>
        <v>16.45</v>
      </c>
      <c r="H14" s="14" t="s">
        <v>17</v>
      </c>
      <c r="I14" s="14">
        <v>980.34</v>
      </c>
      <c r="J14" s="19">
        <f t="shared" si="0"/>
        <v>167.798926902911</v>
      </c>
      <c r="K14" s="16"/>
    </row>
    <row r="15" ht="25" customHeight="1" spans="1:11">
      <c r="A15" s="14">
        <v>2.4</v>
      </c>
      <c r="B15" s="15" t="s">
        <v>22</v>
      </c>
      <c r="C15" s="16"/>
      <c r="D15" s="16"/>
      <c r="E15" s="16">
        <v>32.07</v>
      </c>
      <c r="F15" s="16"/>
      <c r="G15" s="14">
        <f t="shared" si="2"/>
        <v>32.07</v>
      </c>
      <c r="H15" s="14" t="s">
        <v>17</v>
      </c>
      <c r="I15" s="14">
        <v>980.34</v>
      </c>
      <c r="J15" s="19">
        <f t="shared" si="0"/>
        <v>327.13140339066</v>
      </c>
      <c r="K15" s="16"/>
    </row>
    <row r="16" ht="25" customHeight="1" spans="1:11">
      <c r="A16" s="12">
        <v>3</v>
      </c>
      <c r="B16" s="13" t="s">
        <v>24</v>
      </c>
      <c r="C16" s="10">
        <f>C17</f>
        <v>247.87</v>
      </c>
      <c r="D16" s="10"/>
      <c r="E16" s="10">
        <f>E18+E19+E20</f>
        <v>60.7</v>
      </c>
      <c r="F16" s="10"/>
      <c r="G16" s="10">
        <f>G17+G18+G19+G20</f>
        <v>308.57</v>
      </c>
      <c r="H16" s="10" t="s">
        <v>17</v>
      </c>
      <c r="I16" s="10">
        <v>980.34</v>
      </c>
      <c r="J16" s="18">
        <f t="shared" si="0"/>
        <v>3147.58145133321</v>
      </c>
      <c r="K16" s="16"/>
    </row>
    <row r="17" ht="25" customHeight="1" spans="1:11">
      <c r="A17" s="14">
        <v>3.1</v>
      </c>
      <c r="B17" s="15" t="s">
        <v>19</v>
      </c>
      <c r="C17" s="16">
        <v>247.87</v>
      </c>
      <c r="D17" s="10"/>
      <c r="E17" s="10"/>
      <c r="F17" s="10"/>
      <c r="G17" s="16">
        <f>C17</f>
        <v>247.87</v>
      </c>
      <c r="H17" s="16" t="s">
        <v>17</v>
      </c>
      <c r="I17" s="16">
        <v>980.34</v>
      </c>
      <c r="J17" s="19">
        <f t="shared" si="0"/>
        <v>2528.4085113328</v>
      </c>
      <c r="K17" s="16"/>
    </row>
    <row r="18" ht="25" customHeight="1" spans="1:11">
      <c r="A18" s="14">
        <v>3.2</v>
      </c>
      <c r="B18" s="15" t="s">
        <v>20</v>
      </c>
      <c r="C18" s="16"/>
      <c r="D18" s="16"/>
      <c r="E18" s="16">
        <v>12.18</v>
      </c>
      <c r="F18" s="16"/>
      <c r="G18" s="14">
        <f t="shared" ref="G18:G20" si="3">E18</f>
        <v>12.18</v>
      </c>
      <c r="H18" s="14" t="s">
        <v>17</v>
      </c>
      <c r="I18" s="14">
        <v>980.34</v>
      </c>
      <c r="J18" s="19">
        <f t="shared" si="0"/>
        <v>124.242609706836</v>
      </c>
      <c r="K18" s="16"/>
    </row>
    <row r="19" ht="25" customHeight="1" spans="1:11">
      <c r="A19" s="14">
        <v>3.3</v>
      </c>
      <c r="B19" s="15" t="s">
        <v>21</v>
      </c>
      <c r="C19" s="16"/>
      <c r="D19" s="16"/>
      <c r="E19" s="16">
        <v>16.45</v>
      </c>
      <c r="F19" s="16"/>
      <c r="G19" s="14">
        <f t="shared" si="3"/>
        <v>16.45</v>
      </c>
      <c r="H19" s="14" t="s">
        <v>17</v>
      </c>
      <c r="I19" s="14">
        <v>980.34</v>
      </c>
      <c r="J19" s="19">
        <f t="shared" si="0"/>
        <v>167.798926902911</v>
      </c>
      <c r="K19" s="16"/>
    </row>
    <row r="20" ht="25" customHeight="1" spans="1:11">
      <c r="A20" s="14">
        <v>3.4</v>
      </c>
      <c r="B20" s="15" t="s">
        <v>22</v>
      </c>
      <c r="C20" s="16"/>
      <c r="D20" s="16"/>
      <c r="E20" s="16">
        <v>32.07</v>
      </c>
      <c r="F20" s="16"/>
      <c r="G20" s="14">
        <f t="shared" si="3"/>
        <v>32.07</v>
      </c>
      <c r="H20" s="14" t="s">
        <v>17</v>
      </c>
      <c r="I20" s="14">
        <v>980.34</v>
      </c>
      <c r="J20" s="19">
        <f t="shared" si="0"/>
        <v>327.13140339066</v>
      </c>
      <c r="K20" s="16"/>
    </row>
    <row r="21" ht="25" customHeight="1" spans="1:11">
      <c r="A21" s="12" t="s">
        <v>25</v>
      </c>
      <c r="B21" s="13" t="s">
        <v>26</v>
      </c>
      <c r="C21" s="10"/>
      <c r="D21" s="10"/>
      <c r="E21" s="10"/>
      <c r="F21" s="18">
        <f>F22+F23+F24+F25+F26+F27+F28</f>
        <v>50.543766</v>
      </c>
      <c r="G21" s="18">
        <f>G22+G23+G24+G25+G26+G27+G28</f>
        <v>50.543766</v>
      </c>
      <c r="H21" s="18"/>
      <c r="I21" s="18"/>
      <c r="J21" s="18"/>
      <c r="K21" s="18">
        <v>4.93</v>
      </c>
    </row>
    <row r="22" ht="25" customHeight="1" spans="1:11">
      <c r="A22" s="14">
        <v>1</v>
      </c>
      <c r="B22" s="15" t="s">
        <v>27</v>
      </c>
      <c r="C22" s="16"/>
      <c r="D22" s="16"/>
      <c r="E22" s="16"/>
      <c r="F22" s="19">
        <f>G5*0.003</f>
        <v>2.77713</v>
      </c>
      <c r="G22" s="19">
        <f>F22</f>
        <v>2.77713</v>
      </c>
      <c r="H22" s="20" t="s">
        <v>28</v>
      </c>
      <c r="I22" s="28"/>
      <c r="J22" s="29"/>
      <c r="K22" s="30"/>
    </row>
    <row r="23" ht="25" customHeight="1" spans="1:11">
      <c r="A23" s="14">
        <v>2</v>
      </c>
      <c r="B23" s="15" t="s">
        <v>29</v>
      </c>
      <c r="C23" s="16"/>
      <c r="D23" s="16"/>
      <c r="E23" s="16"/>
      <c r="F23" s="19">
        <f>G5*0.0056</f>
        <v>5.183976</v>
      </c>
      <c r="G23" s="19">
        <f t="shared" ref="G23:G29" si="4">F23</f>
        <v>5.183976</v>
      </c>
      <c r="H23" s="20" t="s">
        <v>30</v>
      </c>
      <c r="I23" s="28"/>
      <c r="J23" s="29"/>
      <c r="K23" s="30"/>
    </row>
    <row r="24" ht="25" customHeight="1" spans="1:11">
      <c r="A24" s="14">
        <v>3</v>
      </c>
      <c r="B24" s="15" t="s">
        <v>31</v>
      </c>
      <c r="C24" s="16"/>
      <c r="D24" s="16"/>
      <c r="E24" s="16"/>
      <c r="F24" s="19">
        <f>G5*0.002</f>
        <v>1.85142</v>
      </c>
      <c r="G24" s="19">
        <f t="shared" si="4"/>
        <v>1.85142</v>
      </c>
      <c r="H24" s="20" t="s">
        <v>32</v>
      </c>
      <c r="I24" s="28"/>
      <c r="J24" s="29"/>
      <c r="K24" s="30"/>
    </row>
    <row r="25" ht="25" customHeight="1" spans="1:11">
      <c r="A25" s="14">
        <v>4</v>
      </c>
      <c r="B25" s="15" t="s">
        <v>33</v>
      </c>
      <c r="C25" s="16"/>
      <c r="D25" s="16"/>
      <c r="E25" s="16"/>
      <c r="F25" s="19">
        <f>G5*0.015</f>
        <v>13.88565</v>
      </c>
      <c r="G25" s="19">
        <f t="shared" si="4"/>
        <v>13.88565</v>
      </c>
      <c r="H25" s="20" t="s">
        <v>34</v>
      </c>
      <c r="I25" s="28"/>
      <c r="J25" s="29"/>
      <c r="K25" s="30"/>
    </row>
    <row r="26" ht="25" customHeight="1" spans="1:11">
      <c r="A26" s="14">
        <v>5</v>
      </c>
      <c r="B26" s="15" t="s">
        <v>35</v>
      </c>
      <c r="C26" s="16"/>
      <c r="D26" s="16"/>
      <c r="E26" s="16"/>
      <c r="F26" s="19">
        <f>G5*0.02</f>
        <v>18.5142</v>
      </c>
      <c r="G26" s="19">
        <f t="shared" si="4"/>
        <v>18.5142</v>
      </c>
      <c r="H26" s="20" t="s">
        <v>36</v>
      </c>
      <c r="I26" s="28"/>
      <c r="J26" s="29"/>
      <c r="K26" s="30"/>
    </row>
    <row r="27" ht="25" customHeight="1" spans="1:11">
      <c r="A27" s="14">
        <v>6</v>
      </c>
      <c r="B27" s="15" t="s">
        <v>37</v>
      </c>
      <c r="C27" s="16"/>
      <c r="D27" s="16"/>
      <c r="E27" s="16"/>
      <c r="F27" s="19">
        <f>G5*0.006</f>
        <v>5.55426</v>
      </c>
      <c r="G27" s="19">
        <f t="shared" si="4"/>
        <v>5.55426</v>
      </c>
      <c r="H27" s="20" t="s">
        <v>38</v>
      </c>
      <c r="I27" s="28"/>
      <c r="J27" s="29"/>
      <c r="K27" s="30"/>
    </row>
    <row r="28" ht="25" customHeight="1" spans="1:11">
      <c r="A28" s="14">
        <v>7</v>
      </c>
      <c r="B28" s="15" t="s">
        <v>39</v>
      </c>
      <c r="C28" s="16"/>
      <c r="D28" s="16"/>
      <c r="E28" s="16"/>
      <c r="F28" s="19">
        <f>G5*0.003</f>
        <v>2.77713</v>
      </c>
      <c r="G28" s="19">
        <f t="shared" si="4"/>
        <v>2.77713</v>
      </c>
      <c r="H28" s="20" t="s">
        <v>28</v>
      </c>
      <c r="I28" s="28"/>
      <c r="J28" s="29"/>
      <c r="K28" s="30"/>
    </row>
    <row r="29" ht="25" customHeight="1" spans="1:11">
      <c r="A29" s="12" t="s">
        <v>40</v>
      </c>
      <c r="B29" s="13" t="s">
        <v>41</v>
      </c>
      <c r="C29" s="10"/>
      <c r="D29" s="10"/>
      <c r="E29" s="10"/>
      <c r="F29" s="18">
        <f>(G5+F21)*0.05</f>
        <v>48.8126883</v>
      </c>
      <c r="G29" s="18">
        <f t="shared" si="4"/>
        <v>48.8126883</v>
      </c>
      <c r="H29" s="21" t="s">
        <v>42</v>
      </c>
      <c r="I29" s="31"/>
      <c r="J29" s="32"/>
      <c r="K29" s="18">
        <v>4.76</v>
      </c>
    </row>
    <row r="30" ht="25" customHeight="1" spans="1:11">
      <c r="A30" s="22" t="s">
        <v>11</v>
      </c>
      <c r="B30" s="23"/>
      <c r="C30" s="10">
        <f>C6+C11+C16</f>
        <v>743.61</v>
      </c>
      <c r="D30" s="10"/>
      <c r="E30" s="10">
        <f>E6+E11+E16</f>
        <v>182.1</v>
      </c>
      <c r="F30" s="18">
        <f>F21+F29</f>
        <v>99.3564543</v>
      </c>
      <c r="G30" s="18">
        <f>G5+G21+G29-0.01</f>
        <v>1025.0564543</v>
      </c>
      <c r="H30" s="21"/>
      <c r="I30" s="31"/>
      <c r="J30" s="32"/>
      <c r="K30" s="18">
        <v>100</v>
      </c>
    </row>
  </sheetData>
  <mergeCells count="16">
    <mergeCell ref="A1:K1"/>
    <mergeCell ref="A2:K2"/>
    <mergeCell ref="C3:G3"/>
    <mergeCell ref="H3:J3"/>
    <mergeCell ref="H22:J22"/>
    <mergeCell ref="H23:J23"/>
    <mergeCell ref="H24:J24"/>
    <mergeCell ref="H25:J25"/>
    <mergeCell ref="H26:J26"/>
    <mergeCell ref="H27:J27"/>
    <mergeCell ref="H28:J28"/>
    <mergeCell ref="H29:J29"/>
    <mergeCell ref="A30:B30"/>
    <mergeCell ref="H30:J30"/>
    <mergeCell ref="A3:A4"/>
    <mergeCell ref="B3:B4"/>
  </mergeCells>
  <pageMargins left="0.236111111111111" right="0.156944444444444" top="0.550694444444444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2022-10-09T04:31:00Z</dcterms:created>
  <dcterms:modified xsi:type="dcterms:W3CDTF">2023-02-15T08:53:36Z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4E5B1B06254D491E99666C12511E18EA</vt:lpwstr>
  </property>
  <property fmtid="{D5CDD505-2E9C-101B-9397-08002B2CF9AE}" pid="3" name="KSOProductBuildVer">
    <vt:lpwstr>2052-11.1.0.13703</vt:lpwstr>
  </property>
</Properties>
</file>