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83" firstSheet="1" activeTab="2"/>
  </bookViews>
  <sheets>
    <sheet name="总概算表 " sheetId="1" state="hidden" r:id="rId1"/>
    <sheet name="汇总表" sheetId="2" r:id="rId2"/>
    <sheet name="概算表 " sheetId="3" r:id="rId3"/>
  </sheets>
  <definedNames>
    <definedName name="_xlnm.Print_Titles" localSheetId="2">'概算表 '!$1:$4</definedName>
  </definedNames>
  <calcPr fullCalcOnLoad="1"/>
</workbook>
</file>

<file path=xl/sharedStrings.xml><?xml version="1.0" encoding="utf-8"?>
<sst xmlns="http://schemas.openxmlformats.org/spreadsheetml/2006/main" count="89" uniqueCount="55">
  <si>
    <t>总 估 算 表</t>
  </si>
  <si>
    <r>
      <t>序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号</t>
    </r>
  </si>
  <si>
    <t>项目名称</t>
  </si>
  <si>
    <t>估算价值(万元)</t>
  </si>
  <si>
    <t>占投资额%</t>
  </si>
  <si>
    <t>建筑工程</t>
  </si>
  <si>
    <t>设备购置</t>
  </si>
  <si>
    <t>安装工程</t>
  </si>
  <si>
    <t>其他费用</t>
  </si>
  <si>
    <t>合计</t>
  </si>
  <si>
    <t>I</t>
  </si>
  <si>
    <t>第一部分工程费用</t>
  </si>
  <si>
    <t>一</t>
  </si>
  <si>
    <t>二</t>
  </si>
  <si>
    <t>II</t>
  </si>
  <si>
    <t>第二部分其他费用</t>
  </si>
  <si>
    <t xml:space="preserve"> </t>
  </si>
  <si>
    <t>Ⅲ</t>
  </si>
  <si>
    <t>预备费3%</t>
  </si>
  <si>
    <r>
      <t>总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>计</t>
    </r>
  </si>
  <si>
    <t>汇总表</t>
  </si>
  <si>
    <t>序号</t>
  </si>
  <si>
    <t>工程或费用名称</t>
  </si>
  <si>
    <t xml:space="preserve">         概算价值  （万元）</t>
  </si>
  <si>
    <t>占投资额（%）</t>
  </si>
  <si>
    <t>工程费用</t>
  </si>
  <si>
    <t>三</t>
  </si>
  <si>
    <t>预备费</t>
  </si>
  <si>
    <t>总投资</t>
  </si>
  <si>
    <t>工程审定概算表</t>
  </si>
  <si>
    <t>项目名称：平罗县公安局执法办案管理中心（修缮项目）</t>
  </si>
  <si>
    <t>概算价值（万元）</t>
  </si>
  <si>
    <t>技术经济指标（元）</t>
  </si>
  <si>
    <t>占投
资额(%)</t>
  </si>
  <si>
    <t>单位</t>
  </si>
  <si>
    <t>数量</t>
  </si>
  <si>
    <t>单位价值</t>
  </si>
  <si>
    <t>（一）</t>
  </si>
  <si>
    <t>改造工程</t>
  </si>
  <si>
    <t>m2</t>
  </si>
  <si>
    <t>土建及装修改造工程</t>
  </si>
  <si>
    <t>给排水改造工程</t>
  </si>
  <si>
    <t>采暖改造工程</t>
  </si>
  <si>
    <t>电气改造工程</t>
  </si>
  <si>
    <t>抗震支架</t>
  </si>
  <si>
    <t>项目建设管理费</t>
  </si>
  <si>
    <t>万元</t>
  </si>
  <si>
    <t>工程设计费</t>
  </si>
  <si>
    <t>施工图审查费</t>
  </si>
  <si>
    <t>工程监理费</t>
  </si>
  <si>
    <t>清单及招标控制价编制费</t>
  </si>
  <si>
    <t>清单及招标控制价审核费</t>
  </si>
  <si>
    <t>竣工结算审核费</t>
  </si>
  <si>
    <t>招标代理服务费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</si>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</sst>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;[Red]0.0"/>
    <numFmt numFmtId="179" formatCode="0_ "/>
    <numFmt numFmtId="180" formatCode="0.00_);[Red]\(0.00\)"/>
    <numFmt numFmtId="181" formatCode="0;[Red]0"/>
    <numFmt numFmtId="182" formatCode="0.0_);[Red]\(0.0\)"/>
    <numFmt numFmtId="183" formatCode="0.0"/>
    <numFmt numFmtId="184" formatCode="0;_搀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施工图审查费"/>
      <family val="3"/>
    </font>
    <font>
      <sz val="18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sz val="18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22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30" fillId="0" borderId="0">
      <alignment/>
      <protection/>
    </xf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5">
    <xf numFmtId="0" fontId="0" fillId="0" borderId="0" xfId="0" applyAlignment="1">
      <alignment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176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178" fontId="31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37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" fontId="31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81" fontId="31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182" fontId="31" fillId="0" borderId="0" xfId="0" applyNumberFormat="1" applyFont="1" applyFill="1" applyBorder="1" applyAlignment="1">
      <alignment vertical="center"/>
    </xf>
    <xf numFmtId="182" fontId="31" fillId="0" borderId="0" xfId="0" applyNumberFormat="1" applyFont="1" applyFill="1" applyBorder="1" applyAlignment="1">
      <alignment horizontal="right" vertical="center"/>
    </xf>
    <xf numFmtId="181" fontId="31" fillId="0" borderId="0" xfId="0" applyNumberFormat="1" applyFont="1" applyFill="1" applyBorder="1" applyAlignment="1">
      <alignment horizontal="right" vertical="center"/>
    </xf>
    <xf numFmtId="1" fontId="31" fillId="0" borderId="0" xfId="0" applyNumberFormat="1" applyFont="1" applyFill="1" applyBorder="1" applyAlignment="1">
      <alignment horizontal="right" vertical="center"/>
    </xf>
    <xf numFmtId="1" fontId="31" fillId="0" borderId="0" xfId="0" applyNumberFormat="1" applyFont="1" applyFill="1" applyBorder="1" applyAlignment="1">
      <alignment vertical="center"/>
    </xf>
    <xf numFmtId="183" fontId="31" fillId="0" borderId="0" xfId="0" applyNumberFormat="1" applyFont="1" applyFill="1" applyBorder="1" applyAlignment="1">
      <alignment horizontal="right" vertical="center"/>
    </xf>
    <xf numFmtId="183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184" fontId="3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180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0" fontId="39" fillId="0" borderId="10" xfId="0" applyNumberFormat="1" applyFont="1" applyBorder="1" applyAlignment="1">
      <alignment horizontal="center" vertical="center"/>
    </xf>
    <xf numFmtId="183" fontId="39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180" fontId="31" fillId="0" borderId="10" xfId="0" applyNumberFormat="1" applyFont="1" applyBorder="1" applyAlignment="1">
      <alignment horizontal="center" vertical="center"/>
    </xf>
    <xf numFmtId="183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176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" fontId="39" fillId="0" borderId="1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8" sqref="A8:IV9"/>
    </sheetView>
  </sheetViews>
  <sheetFormatPr defaultColWidth="8.75390625" defaultRowHeight="14.25"/>
  <cols>
    <col min="1" max="1" width="4.125" style="92" customWidth="1"/>
    <col min="2" max="2" width="24.50390625" style="93" customWidth="1"/>
    <col min="3" max="3" width="9.875" style="93" customWidth="1"/>
    <col min="4" max="4" width="9.25390625" style="93" customWidth="1"/>
    <col min="5" max="5" width="8.625" style="93" customWidth="1"/>
    <col min="6" max="6" width="9.625" style="93" customWidth="1"/>
    <col min="7" max="7" width="14.50390625" style="93" customWidth="1"/>
    <col min="8" max="8" width="6.375" style="93" customWidth="1"/>
    <col min="9" max="9" width="9.50390625" style="93" customWidth="1"/>
    <col min="10" max="10" width="6.375" style="93" customWidth="1"/>
    <col min="11" max="11" width="5.375" style="93" customWidth="1"/>
    <col min="12" max="12" width="18.25390625" style="93" customWidth="1"/>
    <col min="13" max="15" width="9.00390625" style="93" bestFit="1" customWidth="1"/>
    <col min="16" max="16" width="7.625" style="93" customWidth="1"/>
    <col min="17" max="17" width="5.625" style="93" customWidth="1"/>
    <col min="18" max="18" width="9.00390625" style="93" bestFit="1" customWidth="1"/>
    <col min="19" max="19" width="9.25390625" style="93" customWidth="1"/>
    <col min="20" max="20" width="4.25390625" style="93" customWidth="1"/>
    <col min="21" max="32" width="9.00390625" style="93" bestFit="1" customWidth="1"/>
    <col min="33" max="16384" width="8.75390625" style="93" customWidth="1"/>
  </cols>
  <sheetData>
    <row r="1" spans="1:20" ht="65.25" customHeight="1">
      <c r="A1" s="94" t="s">
        <v>0</v>
      </c>
      <c r="B1" s="94"/>
      <c r="C1" s="94"/>
      <c r="D1" s="94"/>
      <c r="E1" s="94"/>
      <c r="F1" s="94"/>
      <c r="G1" s="94"/>
      <c r="H1" s="94"/>
      <c r="I1" s="92"/>
      <c r="J1" s="9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30.75" customHeight="1">
      <c r="A2" s="27" t="e">
        <f>#REF!</f>
        <v>#REF!</v>
      </c>
      <c r="B2" s="27"/>
      <c r="C2" s="27"/>
      <c r="D2" s="27"/>
      <c r="E2" s="27"/>
      <c r="F2" s="27"/>
      <c r="G2" s="27"/>
      <c r="H2" s="27"/>
      <c r="I2" s="92"/>
      <c r="J2" s="92"/>
      <c r="K2" s="112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30" customHeight="1">
      <c r="A3" s="95" t="s">
        <v>1</v>
      </c>
      <c r="B3" s="96" t="s">
        <v>2</v>
      </c>
      <c r="C3" s="95" t="s">
        <v>3</v>
      </c>
      <c r="D3" s="95"/>
      <c r="E3" s="95"/>
      <c r="F3" s="95"/>
      <c r="G3" s="95"/>
      <c r="H3" s="97" t="s">
        <v>4</v>
      </c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30" customHeight="1">
      <c r="A4" s="96"/>
      <c r="B4" s="96"/>
      <c r="C4" s="98" t="s">
        <v>5</v>
      </c>
      <c r="D4" s="98" t="s">
        <v>6</v>
      </c>
      <c r="E4" s="98" t="s">
        <v>7</v>
      </c>
      <c r="F4" s="98" t="s">
        <v>8</v>
      </c>
      <c r="G4" s="99" t="s">
        <v>9</v>
      </c>
      <c r="H4" s="97"/>
      <c r="I4" s="92"/>
      <c r="J4" s="9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20" s="3" customFormat="1" ht="27.75" customHeight="1">
      <c r="A5" s="100" t="s">
        <v>10</v>
      </c>
      <c r="B5" s="101" t="s">
        <v>11</v>
      </c>
      <c r="C5" s="102" t="e">
        <f>SUM(C6:C7)</f>
        <v>#REF!</v>
      </c>
      <c r="D5" s="102"/>
      <c r="E5" s="102"/>
      <c r="F5" s="102"/>
      <c r="G5" s="102" t="e">
        <f>C5+D5+E5+F5</f>
        <v>#REF!</v>
      </c>
      <c r="H5" s="103" t="e">
        <f>G5/G13*100</f>
        <v>#REF!</v>
      </c>
      <c r="I5" s="2"/>
      <c r="J5" s="2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s="3" customFormat="1" ht="27.75" customHeight="1">
      <c r="A6" s="98" t="s">
        <v>12</v>
      </c>
      <c r="B6" s="104" t="e">
        <f>#REF!</f>
        <v>#REF!</v>
      </c>
      <c r="C6" s="105" t="e">
        <f>#REF!</f>
        <v>#REF!</v>
      </c>
      <c r="D6" s="105"/>
      <c r="E6" s="105"/>
      <c r="F6" s="105"/>
      <c r="G6" s="105" t="e">
        <f>C6+D6+E6+F6</f>
        <v>#REF!</v>
      </c>
      <c r="H6" s="106"/>
      <c r="I6" s="2"/>
      <c r="J6" s="2"/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1:20" s="3" customFormat="1" ht="27.75" customHeight="1">
      <c r="A7" s="98" t="s">
        <v>13</v>
      </c>
      <c r="B7" s="104" t="e">
        <f>#REF!</f>
        <v>#REF!</v>
      </c>
      <c r="C7" s="105" t="e">
        <f>#REF!</f>
        <v>#REF!</v>
      </c>
      <c r="D7" s="105"/>
      <c r="E7" s="105"/>
      <c r="F7" s="105"/>
      <c r="G7" s="105" t="e">
        <f>C7+D7+E7+F7</f>
        <v>#REF!</v>
      </c>
      <c r="H7" s="106"/>
      <c r="I7" s="2"/>
      <c r="J7" s="2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20" s="3" customFormat="1" ht="27.75" customHeight="1">
      <c r="A8" s="107"/>
      <c r="B8" s="108"/>
      <c r="C8" s="109"/>
      <c r="D8" s="105"/>
      <c r="E8" s="105"/>
      <c r="F8" s="105"/>
      <c r="G8" s="105"/>
      <c r="H8" s="103"/>
      <c r="I8" s="2"/>
      <c r="J8" s="2"/>
      <c r="K8" s="114"/>
      <c r="L8" s="114"/>
      <c r="M8" s="114"/>
      <c r="N8" s="114"/>
      <c r="O8" s="114"/>
      <c r="P8" s="114"/>
      <c r="Q8" s="114"/>
      <c r="R8" s="114"/>
      <c r="S8" s="114"/>
      <c r="T8" s="114"/>
    </row>
    <row r="9" spans="1:8" s="3" customFormat="1" ht="27.75" customHeight="1">
      <c r="A9" s="100" t="s">
        <v>14</v>
      </c>
      <c r="B9" s="110" t="s">
        <v>15</v>
      </c>
      <c r="C9" s="102"/>
      <c r="D9" s="102"/>
      <c r="E9" s="102"/>
      <c r="F9" s="102" t="e">
        <f>#REF!</f>
        <v>#REF!</v>
      </c>
      <c r="G9" s="102" t="e">
        <f>F9</f>
        <v>#REF!</v>
      </c>
      <c r="H9" s="103" t="e">
        <f>G9/G13*100</f>
        <v>#REF!</v>
      </c>
    </row>
    <row r="10" spans="1:8" s="3" customFormat="1" ht="27.75" customHeight="1">
      <c r="A10" s="100"/>
      <c r="B10" s="110"/>
      <c r="C10" s="102"/>
      <c r="D10" s="102"/>
      <c r="E10" s="102"/>
      <c r="F10" s="102"/>
      <c r="G10" s="102" t="s">
        <v>16</v>
      </c>
      <c r="H10" s="103"/>
    </row>
    <row r="11" spans="1:8" s="3" customFormat="1" ht="27.75" customHeight="1">
      <c r="A11" s="100" t="s">
        <v>17</v>
      </c>
      <c r="B11" s="110" t="s">
        <v>18</v>
      </c>
      <c r="C11" s="102"/>
      <c r="D11" s="102"/>
      <c r="E11" s="102"/>
      <c r="F11" s="102" t="e">
        <f>#REF!</f>
        <v>#REF!</v>
      </c>
      <c r="G11" s="102" t="e">
        <f>F11</f>
        <v>#REF!</v>
      </c>
      <c r="H11" s="103" t="e">
        <f>G11/G13*100</f>
        <v>#REF!</v>
      </c>
    </row>
    <row r="12" spans="1:8" s="3" customFormat="1" ht="27.75" customHeight="1">
      <c r="A12" s="100"/>
      <c r="B12" s="110"/>
      <c r="C12" s="102"/>
      <c r="D12" s="102"/>
      <c r="E12" s="102"/>
      <c r="F12" s="102"/>
      <c r="G12" s="102"/>
      <c r="H12" s="103"/>
    </row>
    <row r="13" spans="1:8" s="3" customFormat="1" ht="27.75" customHeight="1">
      <c r="A13" s="100"/>
      <c r="B13" s="100" t="s">
        <v>19</v>
      </c>
      <c r="C13" s="102" t="e">
        <f>C5</f>
        <v>#REF!</v>
      </c>
      <c r="D13" s="102">
        <f>D5</f>
        <v>0</v>
      </c>
      <c r="E13" s="102">
        <f>E5</f>
        <v>0</v>
      </c>
      <c r="F13" s="102" t="e">
        <f>SUM(F9:F12)</f>
        <v>#REF!</v>
      </c>
      <c r="G13" s="102" t="e">
        <f>SUM(C13:F13)</f>
        <v>#REF!</v>
      </c>
      <c r="H13" s="111" t="e">
        <f>SUM(H5:H11)</f>
        <v>#REF!</v>
      </c>
    </row>
  </sheetData>
  <sheetProtection/>
  <mergeCells count="5">
    <mergeCell ref="A1:H1"/>
    <mergeCell ref="A2:H2"/>
    <mergeCell ref="C3:G3"/>
    <mergeCell ref="A3:A4"/>
    <mergeCell ref="B3:B4"/>
  </mergeCells>
  <printOptions/>
  <pageMargins left="0.56" right="0.21" top="0.59" bottom="0.49" header="0.2" footer="0.1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L18" sqref="L18"/>
    </sheetView>
  </sheetViews>
  <sheetFormatPr defaultColWidth="7.875" defaultRowHeight="14.25"/>
  <cols>
    <col min="1" max="1" width="5.375" style="73" customWidth="1"/>
    <col min="2" max="2" width="15.875" style="73" customWidth="1"/>
    <col min="3" max="3" width="9.50390625" style="73" customWidth="1"/>
    <col min="4" max="4" width="9.75390625" style="73" customWidth="1"/>
    <col min="5" max="5" width="9.625" style="73" customWidth="1"/>
    <col min="6" max="6" width="9.75390625" style="73" customWidth="1"/>
    <col min="7" max="7" width="11.25390625" style="73" customWidth="1"/>
    <col min="8" max="8" width="9.125" style="73" customWidth="1"/>
    <col min="9" max="16384" width="7.875" style="73" customWidth="1"/>
  </cols>
  <sheetData>
    <row r="1" spans="1:8" s="72" customFormat="1" ht="36" customHeight="1">
      <c r="A1" s="74" t="s">
        <v>20</v>
      </c>
      <c r="B1" s="75"/>
      <c r="C1" s="75"/>
      <c r="D1" s="75"/>
      <c r="E1" s="75"/>
      <c r="F1" s="75"/>
      <c r="G1" s="75"/>
      <c r="H1" s="75"/>
    </row>
    <row r="2" spans="1:8" s="72" customFormat="1" ht="27.75" customHeight="1">
      <c r="A2" s="7" t="str">
        <f>'概算表 '!A2</f>
        <v>项目名称：平罗县公安局执法办案管理中心（修缮项目）</v>
      </c>
      <c r="B2" s="7"/>
      <c r="C2" s="7"/>
      <c r="D2" s="7"/>
      <c r="E2" s="7"/>
      <c r="F2" s="7"/>
      <c r="G2" s="7"/>
      <c r="H2" s="7"/>
    </row>
    <row r="3" spans="1:8" s="72" customFormat="1" ht="27.75" customHeight="1">
      <c r="A3" s="76" t="s">
        <v>21</v>
      </c>
      <c r="B3" s="77" t="s">
        <v>22</v>
      </c>
      <c r="C3" s="78" t="s">
        <v>23</v>
      </c>
      <c r="D3" s="79"/>
      <c r="E3" s="79"/>
      <c r="F3" s="79"/>
      <c r="G3" s="80"/>
      <c r="H3" s="76" t="s">
        <v>24</v>
      </c>
    </row>
    <row r="4" spans="1:8" s="72" customFormat="1" ht="27.75" customHeight="1">
      <c r="A4" s="81"/>
      <c r="B4" s="81"/>
      <c r="C4" s="82" t="s">
        <v>5</v>
      </c>
      <c r="D4" s="82" t="s">
        <v>6</v>
      </c>
      <c r="E4" s="82" t="s">
        <v>7</v>
      </c>
      <c r="F4" s="82" t="s">
        <v>8</v>
      </c>
      <c r="G4" s="83" t="s">
        <v>9</v>
      </c>
      <c r="H4" s="81"/>
    </row>
    <row r="5" spans="1:9" s="72" customFormat="1" ht="27.75" customHeight="1">
      <c r="A5" s="82" t="s">
        <v>12</v>
      </c>
      <c r="B5" s="84" t="s">
        <v>25</v>
      </c>
      <c r="C5" s="85">
        <f>'概算表 '!C5</f>
        <v>359.24</v>
      </c>
      <c r="D5" s="85"/>
      <c r="E5" s="85">
        <f>'概算表 '!E5</f>
        <v>262.678</v>
      </c>
      <c r="F5" s="85"/>
      <c r="G5" s="85">
        <f>C5+D5+E5</f>
        <v>621.918</v>
      </c>
      <c r="H5" s="86">
        <f>G5/G18*100+0.01</f>
        <v>91.88466937150127</v>
      </c>
      <c r="I5" s="91"/>
    </row>
    <row r="6" spans="1:9" s="72" customFormat="1" ht="27.75" customHeight="1">
      <c r="A6" s="82" t="s">
        <v>13</v>
      </c>
      <c r="B6" s="84" t="s">
        <v>8</v>
      </c>
      <c r="C6" s="87"/>
      <c r="D6" s="87"/>
      <c r="E6" s="87"/>
      <c r="F6" s="87">
        <f>'概算表 '!G12</f>
        <v>35.27616217200001</v>
      </c>
      <c r="G6" s="85">
        <f>F6</f>
        <v>35.27616217200001</v>
      </c>
      <c r="H6" s="86">
        <f>G6/G18*100</f>
        <v>5.211275017362355</v>
      </c>
      <c r="I6" s="91"/>
    </row>
    <row r="7" spans="1:9" s="72" customFormat="1" ht="27.75" customHeight="1">
      <c r="A7" s="82" t="s">
        <v>26</v>
      </c>
      <c r="B7" s="88" t="s">
        <v>27</v>
      </c>
      <c r="C7" s="87"/>
      <c r="D7" s="87"/>
      <c r="E7" s="87"/>
      <c r="F7" s="87">
        <f>'概算表 '!G21</f>
        <v>19.71582486516</v>
      </c>
      <c r="G7" s="85">
        <f>F7</f>
        <v>19.71582486516</v>
      </c>
      <c r="H7" s="86">
        <f>G7/G18*100</f>
        <v>2.9125783316659084</v>
      </c>
      <c r="I7" s="91"/>
    </row>
    <row r="8" spans="1:9" s="72" customFormat="1" ht="27.75" customHeight="1">
      <c r="A8" s="82"/>
      <c r="B8" s="89"/>
      <c r="C8" s="87"/>
      <c r="D8" s="87"/>
      <c r="E8" s="87"/>
      <c r="F8" s="85"/>
      <c r="G8" s="85"/>
      <c r="H8" s="86"/>
      <c r="I8" s="91"/>
    </row>
    <row r="9" spans="1:9" s="72" customFormat="1" ht="27.75" customHeight="1">
      <c r="A9" s="82"/>
      <c r="B9" s="89"/>
      <c r="C9" s="87"/>
      <c r="D9" s="87"/>
      <c r="E9" s="87"/>
      <c r="F9" s="85"/>
      <c r="G9" s="85"/>
      <c r="H9" s="86"/>
      <c r="I9" s="91"/>
    </row>
    <row r="10" spans="1:9" s="72" customFormat="1" ht="27.75" customHeight="1">
      <c r="A10" s="82"/>
      <c r="B10" s="89"/>
      <c r="C10" s="87"/>
      <c r="D10" s="87"/>
      <c r="E10" s="87"/>
      <c r="F10" s="85"/>
      <c r="G10" s="85"/>
      <c r="H10" s="86"/>
      <c r="I10" s="91"/>
    </row>
    <row r="11" spans="1:9" s="72" customFormat="1" ht="27.75" customHeight="1">
      <c r="A11" s="82"/>
      <c r="B11" s="89"/>
      <c r="C11" s="87"/>
      <c r="D11" s="87"/>
      <c r="E11" s="87"/>
      <c r="F11" s="85"/>
      <c r="G11" s="85"/>
      <c r="H11" s="86"/>
      <c r="I11" s="91"/>
    </row>
    <row r="12" spans="1:9" s="72" customFormat="1" ht="27.75" customHeight="1">
      <c r="A12" s="82"/>
      <c r="B12" s="89"/>
      <c r="C12" s="87"/>
      <c r="D12" s="87"/>
      <c r="E12" s="87"/>
      <c r="F12" s="85"/>
      <c r="G12" s="85"/>
      <c r="H12" s="86"/>
      <c r="I12" s="91"/>
    </row>
    <row r="13" spans="1:9" s="72" customFormat="1" ht="27.75" customHeight="1">
      <c r="A13" s="82"/>
      <c r="B13" s="89"/>
      <c r="C13" s="87"/>
      <c r="D13" s="87"/>
      <c r="E13" s="87"/>
      <c r="F13" s="85"/>
      <c r="G13" s="85"/>
      <c r="H13" s="86"/>
      <c r="I13" s="91"/>
    </row>
    <row r="14" spans="1:9" s="72" customFormat="1" ht="27.75" customHeight="1">
      <c r="A14" s="82"/>
      <c r="B14" s="89"/>
      <c r="C14" s="87"/>
      <c r="D14" s="87"/>
      <c r="E14" s="87"/>
      <c r="F14" s="85"/>
      <c r="G14" s="85"/>
      <c r="H14" s="86"/>
      <c r="I14" s="91"/>
    </row>
    <row r="15" spans="1:9" s="72" customFormat="1" ht="27.75" customHeight="1">
      <c r="A15" s="82"/>
      <c r="B15" s="89"/>
      <c r="C15" s="87"/>
      <c r="D15" s="87"/>
      <c r="E15" s="87"/>
      <c r="F15" s="85"/>
      <c r="G15" s="85"/>
      <c r="H15" s="86"/>
      <c r="I15" s="91"/>
    </row>
    <row r="16" spans="1:9" s="72" customFormat="1" ht="27.75" customHeight="1">
      <c r="A16" s="82"/>
      <c r="B16" s="89"/>
      <c r="C16" s="87"/>
      <c r="D16" s="87"/>
      <c r="E16" s="87"/>
      <c r="F16" s="85"/>
      <c r="G16" s="85"/>
      <c r="H16" s="86"/>
      <c r="I16" s="91"/>
    </row>
    <row r="17" spans="1:9" s="72" customFormat="1" ht="27.75" customHeight="1">
      <c r="A17" s="82"/>
      <c r="B17" s="89"/>
      <c r="C17" s="87"/>
      <c r="D17" s="87"/>
      <c r="E17" s="87"/>
      <c r="F17" s="85"/>
      <c r="G17" s="85"/>
      <c r="H17" s="86"/>
      <c r="I17" s="91"/>
    </row>
    <row r="18" spans="1:9" s="72" customFormat="1" ht="27.75" customHeight="1">
      <c r="A18" s="10" t="s">
        <v>28</v>
      </c>
      <c r="B18" s="90"/>
      <c r="C18" s="87">
        <f>SUM(C5:C17)</f>
        <v>359.24</v>
      </c>
      <c r="D18" s="87"/>
      <c r="E18" s="87">
        <f>SUM(E5:E17)</f>
        <v>262.678</v>
      </c>
      <c r="F18" s="87">
        <f>SUM(F5:F17)+0.01</f>
        <v>55.00198703716</v>
      </c>
      <c r="G18" s="87">
        <f>SUM(G5:G17)+0.01</f>
        <v>676.91998703716</v>
      </c>
      <c r="H18" s="87">
        <f>H5+H6+H7-0.01</f>
        <v>99.99852272052954</v>
      </c>
      <c r="I18" s="91"/>
    </row>
    <row r="19" s="72" customFormat="1" ht="27.75" customHeight="1"/>
    <row r="20" s="72" customFormat="1" ht="14.25"/>
  </sheetData>
  <sheetProtection/>
  <mergeCells count="7">
    <mergeCell ref="A1:H1"/>
    <mergeCell ref="A2:H2"/>
    <mergeCell ref="C3:G3"/>
    <mergeCell ref="A18:B18"/>
    <mergeCell ref="A3:A4"/>
    <mergeCell ref="B3:B4"/>
    <mergeCell ref="H3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7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5.125" style="2" customWidth="1"/>
    <col min="2" max="2" width="18.00390625" style="3" customWidth="1"/>
    <col min="3" max="3" width="7.875" style="3" customWidth="1"/>
    <col min="4" max="4" width="8.00390625" style="3" customWidth="1"/>
    <col min="5" max="5" width="8.125" style="3" customWidth="1"/>
    <col min="6" max="6" width="8.375" style="3" customWidth="1"/>
    <col min="7" max="7" width="8.00390625" style="3" customWidth="1"/>
    <col min="8" max="8" width="4.25390625" style="3" customWidth="1"/>
    <col min="9" max="9" width="9.125" style="4" customWidth="1"/>
    <col min="10" max="10" width="9.00390625" style="4" customWidth="1"/>
    <col min="11" max="11" width="6.50390625" style="3" customWidth="1"/>
    <col min="12" max="12" width="14.125" style="3" hidden="1" customWidth="1"/>
    <col min="13" max="13" width="13.375" style="3" hidden="1" customWidth="1"/>
    <col min="14" max="14" width="9.25390625" style="2" hidden="1" customWidth="1"/>
    <col min="15" max="15" width="9.00390625" style="2" hidden="1" customWidth="1"/>
    <col min="16" max="16" width="9.375" style="3" hidden="1" customWidth="1"/>
    <col min="17" max="17" width="12.625" style="3" hidden="1" customWidth="1"/>
    <col min="18" max="18" width="22.75390625" style="3" customWidth="1"/>
    <col min="19" max="19" width="13.875" style="2" customWidth="1"/>
    <col min="20" max="20" width="10.00390625" style="2" customWidth="1"/>
    <col min="21" max="21" width="20.875" style="2" customWidth="1"/>
    <col min="22" max="22" width="3.125" style="2" customWidth="1"/>
    <col min="23" max="23" width="11.375" style="2" customWidth="1"/>
    <col min="24" max="24" width="12.75390625" style="2" customWidth="1"/>
    <col min="25" max="25" width="11.25390625" style="2" customWidth="1"/>
    <col min="26" max="26" width="14.50390625" style="2" customWidth="1"/>
    <col min="27" max="27" width="5.375" style="3" customWidth="1"/>
    <col min="28" max="28" width="9.00390625" style="3" customWidth="1"/>
    <col min="29" max="29" width="12.625" style="3" bestFit="1" customWidth="1"/>
    <col min="30" max="251" width="8.75390625" style="3" customWidth="1"/>
  </cols>
  <sheetData>
    <row r="1" spans="1:11" ht="30" customHeigh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26" s="1" customFormat="1" ht="21.75" customHeight="1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N2" s="39"/>
      <c r="O2" s="39"/>
      <c r="S2" s="39"/>
      <c r="T2" s="39"/>
      <c r="U2" s="39"/>
      <c r="V2" s="39"/>
      <c r="W2" s="39"/>
      <c r="X2" s="39"/>
      <c r="Y2" s="39"/>
      <c r="Z2" s="39"/>
    </row>
    <row r="3" spans="1:26" s="1" customFormat="1" ht="24" customHeight="1">
      <c r="A3" s="8" t="s">
        <v>21</v>
      </c>
      <c r="B3" s="8" t="s">
        <v>22</v>
      </c>
      <c r="C3" s="9" t="s">
        <v>31</v>
      </c>
      <c r="D3" s="9"/>
      <c r="E3" s="9"/>
      <c r="F3" s="9"/>
      <c r="G3" s="10"/>
      <c r="H3" s="9" t="s">
        <v>32</v>
      </c>
      <c r="I3" s="9"/>
      <c r="J3" s="9"/>
      <c r="K3" s="8" t="s">
        <v>33</v>
      </c>
      <c r="N3" s="39"/>
      <c r="O3" s="39"/>
      <c r="S3" s="39"/>
      <c r="T3" s="39"/>
      <c r="U3" s="39"/>
      <c r="V3" s="39"/>
      <c r="W3" s="39"/>
      <c r="X3" s="39"/>
      <c r="Y3" s="39"/>
      <c r="Z3" s="39"/>
    </row>
    <row r="4" spans="1:26" s="1" customFormat="1" ht="24" customHeight="1">
      <c r="A4" s="9"/>
      <c r="B4" s="9"/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9" t="s">
        <v>34</v>
      </c>
      <c r="I4" s="9" t="s">
        <v>35</v>
      </c>
      <c r="J4" s="9" t="s">
        <v>36</v>
      </c>
      <c r="K4" s="9"/>
      <c r="L4" s="1" t="s">
        <v>9</v>
      </c>
      <c r="N4" s="39"/>
      <c r="O4" s="39"/>
      <c r="P4" s="1" t="s">
        <v>36</v>
      </c>
      <c r="S4" s="39"/>
      <c r="T4" s="39"/>
      <c r="U4" s="39"/>
      <c r="V4" s="39"/>
      <c r="W4" s="39"/>
      <c r="X4" s="39"/>
      <c r="Y4" s="39"/>
      <c r="Z4" s="39"/>
    </row>
    <row r="5" spans="1:26" s="1" customFormat="1" ht="24.75" customHeight="1">
      <c r="A5" s="9" t="s">
        <v>12</v>
      </c>
      <c r="B5" s="11" t="s">
        <v>25</v>
      </c>
      <c r="C5" s="12">
        <f>C6</f>
        <v>359.24</v>
      </c>
      <c r="D5" s="12"/>
      <c r="E5" s="12">
        <f>E6</f>
        <v>262.678</v>
      </c>
      <c r="F5" s="13"/>
      <c r="G5" s="13">
        <f aca="true" t="shared" si="0" ref="G5:G11">C5+D5+E5</f>
        <v>621.918</v>
      </c>
      <c r="H5" s="9"/>
      <c r="I5" s="13"/>
      <c r="J5" s="13"/>
      <c r="K5" s="13">
        <f>G5/G23*100+0.01</f>
        <v>91.88466937150127</v>
      </c>
      <c r="L5" s="40">
        <v>4282.297613499191</v>
      </c>
      <c r="M5" s="41"/>
      <c r="N5" s="42"/>
      <c r="O5" s="42"/>
      <c r="P5" s="41"/>
      <c r="Q5" s="41"/>
      <c r="R5" s="41"/>
      <c r="S5" s="39"/>
      <c r="T5" s="39"/>
      <c r="U5" s="39"/>
      <c r="V5" s="39"/>
      <c r="W5" s="39"/>
      <c r="X5" s="39"/>
      <c r="Y5" s="39"/>
      <c r="Z5" s="39"/>
    </row>
    <row r="6" spans="1:26" s="1" customFormat="1" ht="24.75" customHeight="1">
      <c r="A6" s="14" t="s">
        <v>37</v>
      </c>
      <c r="B6" s="15" t="s">
        <v>38</v>
      </c>
      <c r="C6" s="12">
        <f>C7+C8+C10+C11+C9</f>
        <v>359.24</v>
      </c>
      <c r="D6" s="12"/>
      <c r="E6" s="12">
        <f>E7+E8+E10+E11+E9</f>
        <v>262.678</v>
      </c>
      <c r="F6" s="13"/>
      <c r="G6" s="13">
        <f t="shared" si="0"/>
        <v>621.918</v>
      </c>
      <c r="H6" s="16" t="s">
        <v>39</v>
      </c>
      <c r="I6" s="43">
        <v>3563</v>
      </c>
      <c r="J6" s="44">
        <f>G6/I6*10000</f>
        <v>1745.489755823744</v>
      </c>
      <c r="K6" s="13"/>
      <c r="L6" s="40"/>
      <c r="M6" s="41"/>
      <c r="N6" s="45"/>
      <c r="O6" s="42"/>
      <c r="P6" s="41"/>
      <c r="Q6" s="41"/>
      <c r="R6" s="40"/>
      <c r="S6" s="60"/>
      <c r="T6" s="39"/>
      <c r="U6" s="39"/>
      <c r="V6" s="39"/>
      <c r="W6" s="39"/>
      <c r="X6" s="39"/>
      <c r="Y6" s="39"/>
      <c r="Z6" s="39"/>
    </row>
    <row r="7" spans="1:26" s="1" customFormat="1" ht="24.75" customHeight="1">
      <c r="A7" s="14">
        <v>1</v>
      </c>
      <c r="B7" s="15" t="s">
        <v>40</v>
      </c>
      <c r="C7" s="16">
        <v>359.24</v>
      </c>
      <c r="D7" s="17"/>
      <c r="E7" s="17"/>
      <c r="F7" s="13"/>
      <c r="G7" s="13">
        <f t="shared" si="0"/>
        <v>359.24</v>
      </c>
      <c r="H7" s="16" t="s">
        <v>39</v>
      </c>
      <c r="I7" s="46">
        <v>3563</v>
      </c>
      <c r="J7" s="44">
        <f>G7/I7*10000</f>
        <v>1008.2514734774068</v>
      </c>
      <c r="K7" s="13"/>
      <c r="L7" s="40"/>
      <c r="M7" s="41"/>
      <c r="N7" s="45"/>
      <c r="O7" s="42"/>
      <c r="P7" s="41"/>
      <c r="Q7" s="41"/>
      <c r="R7" s="41"/>
      <c r="S7" s="39"/>
      <c r="T7" s="39"/>
      <c r="U7" s="39"/>
      <c r="V7" s="39"/>
      <c r="W7" s="39"/>
      <c r="X7" s="39"/>
      <c r="Y7" s="39"/>
      <c r="Z7" s="39"/>
    </row>
    <row r="8" spans="1:26" s="1" customFormat="1" ht="24.75" customHeight="1">
      <c r="A8" s="14">
        <v>2</v>
      </c>
      <c r="B8" s="18" t="s">
        <v>41</v>
      </c>
      <c r="C8" s="16"/>
      <c r="D8" s="13"/>
      <c r="E8" s="19">
        <v>20.49</v>
      </c>
      <c r="F8" s="13"/>
      <c r="G8" s="13">
        <f t="shared" si="0"/>
        <v>20.49</v>
      </c>
      <c r="H8" s="16" t="str">
        <f>H6</f>
        <v>m2</v>
      </c>
      <c r="I8" s="47">
        <f>I7</f>
        <v>3563</v>
      </c>
      <c r="J8" s="44">
        <f>G8/I8*10000</f>
        <v>57.507718214987364</v>
      </c>
      <c r="K8" s="13"/>
      <c r="L8" s="40"/>
      <c r="M8" s="41"/>
      <c r="N8" s="45"/>
      <c r="O8" s="42"/>
      <c r="P8" s="41"/>
      <c r="Q8" s="41"/>
      <c r="R8" s="41"/>
      <c r="S8" s="39"/>
      <c r="T8" s="39"/>
      <c r="U8" s="39"/>
      <c r="V8" s="39"/>
      <c r="W8" s="39"/>
      <c r="X8" s="39"/>
      <c r="Y8" s="39"/>
      <c r="Z8" s="39"/>
    </row>
    <row r="9" spans="1:26" s="1" customFormat="1" ht="24.75" customHeight="1">
      <c r="A9" s="14">
        <v>3</v>
      </c>
      <c r="B9" s="18" t="s">
        <v>42</v>
      </c>
      <c r="C9" s="16"/>
      <c r="D9" s="13"/>
      <c r="E9" s="19">
        <v>59.93</v>
      </c>
      <c r="F9" s="13"/>
      <c r="G9" s="13">
        <f t="shared" si="0"/>
        <v>59.93</v>
      </c>
      <c r="H9" s="16" t="str">
        <f>H7</f>
        <v>m2</v>
      </c>
      <c r="I9" s="47">
        <f>I7</f>
        <v>3563</v>
      </c>
      <c r="J9" s="44">
        <f>G9/I9*10000</f>
        <v>168.2009542520348</v>
      </c>
      <c r="K9" s="13"/>
      <c r="L9" s="40"/>
      <c r="M9" s="41"/>
      <c r="N9" s="45"/>
      <c r="O9" s="42"/>
      <c r="P9" s="41"/>
      <c r="Q9" s="41"/>
      <c r="R9" s="41"/>
      <c r="S9" s="39"/>
      <c r="T9" s="39"/>
      <c r="U9" s="39"/>
      <c r="V9" s="39"/>
      <c r="W9" s="39"/>
      <c r="X9" s="39"/>
      <c r="Y9" s="39"/>
      <c r="Z9" s="39"/>
    </row>
    <row r="10" spans="1:26" s="1" customFormat="1" ht="24.75" customHeight="1">
      <c r="A10" s="14">
        <v>4</v>
      </c>
      <c r="B10" s="18" t="s">
        <v>43</v>
      </c>
      <c r="C10" s="16"/>
      <c r="D10" s="13"/>
      <c r="E10" s="19">
        <v>160.88</v>
      </c>
      <c r="F10" s="13"/>
      <c r="G10" s="13">
        <f t="shared" si="0"/>
        <v>160.88</v>
      </c>
      <c r="H10" s="16" t="str">
        <f>H7</f>
        <v>m2</v>
      </c>
      <c r="I10" s="47">
        <f>I7</f>
        <v>3563</v>
      </c>
      <c r="J10" s="44">
        <f>G10/I10*10000</f>
        <v>451.5296098793152</v>
      </c>
      <c r="K10" s="13"/>
      <c r="L10" s="40"/>
      <c r="M10" s="41"/>
      <c r="N10" s="45"/>
      <c r="O10" s="42"/>
      <c r="P10" s="41"/>
      <c r="Q10" s="41"/>
      <c r="R10" s="41"/>
      <c r="S10" s="39"/>
      <c r="T10" s="39"/>
      <c r="U10" s="39"/>
      <c r="V10" s="39"/>
      <c r="W10" s="39"/>
      <c r="X10" s="39"/>
      <c r="Y10" s="39"/>
      <c r="Z10" s="39"/>
    </row>
    <row r="11" spans="1:26" s="1" customFormat="1" ht="24.75" customHeight="1">
      <c r="A11" s="14">
        <v>5</v>
      </c>
      <c r="B11" s="18" t="s">
        <v>44</v>
      </c>
      <c r="C11" s="16"/>
      <c r="D11" s="13"/>
      <c r="E11" s="19">
        <f>I11*J11/10000</f>
        <v>21.378</v>
      </c>
      <c r="F11" s="13"/>
      <c r="G11" s="13">
        <f t="shared" si="0"/>
        <v>21.378</v>
      </c>
      <c r="H11" s="16" t="str">
        <f>H7</f>
        <v>m2</v>
      </c>
      <c r="I11" s="47">
        <f>I7</f>
        <v>3563</v>
      </c>
      <c r="J11" s="48">
        <v>60</v>
      </c>
      <c r="K11" s="13"/>
      <c r="L11" s="40"/>
      <c r="M11" s="41"/>
      <c r="N11" s="45"/>
      <c r="O11" s="42"/>
      <c r="P11" s="41"/>
      <c r="Q11" s="41"/>
      <c r="R11" s="41"/>
      <c r="S11" s="39"/>
      <c r="T11" s="39"/>
      <c r="U11" s="39"/>
      <c r="V11" s="39"/>
      <c r="W11" s="39"/>
      <c r="X11" s="39"/>
      <c r="Y11" s="39"/>
      <c r="Z11" s="39"/>
    </row>
    <row r="12" spans="1:26" s="1" customFormat="1" ht="24.75" customHeight="1">
      <c r="A12" s="9" t="s">
        <v>13</v>
      </c>
      <c r="B12" s="20" t="s">
        <v>8</v>
      </c>
      <c r="C12" s="13"/>
      <c r="D12" s="13"/>
      <c r="E12" s="13"/>
      <c r="F12" s="13">
        <f>SUM(F13:F20)</f>
        <v>35.27616217200001</v>
      </c>
      <c r="G12" s="13">
        <f>F12</f>
        <v>35.27616217200001</v>
      </c>
      <c r="H12" s="9"/>
      <c r="I12" s="49"/>
      <c r="J12" s="49"/>
      <c r="K12" s="50">
        <f>G12/G23*100</f>
        <v>5.211275017362355</v>
      </c>
      <c r="L12" s="40">
        <v>290.9392998611351</v>
      </c>
      <c r="M12" s="41"/>
      <c r="N12" s="42"/>
      <c r="O12" s="42"/>
      <c r="P12" s="41"/>
      <c r="Q12" s="41"/>
      <c r="R12" s="41"/>
      <c r="S12" s="39"/>
      <c r="T12" s="39"/>
      <c r="U12" s="39"/>
      <c r="V12" s="39"/>
      <c r="W12" s="39"/>
      <c r="X12" s="39"/>
      <c r="Y12" s="39"/>
      <c r="Z12" s="39"/>
    </row>
    <row r="13" spans="1:26" s="1" customFormat="1" ht="24.75" customHeight="1">
      <c r="A13" s="9">
        <v>1</v>
      </c>
      <c r="B13" s="20" t="s">
        <v>45</v>
      </c>
      <c r="C13" s="13"/>
      <c r="D13" s="13"/>
      <c r="E13" s="13"/>
      <c r="F13" s="13">
        <f>I13*J13</f>
        <v>6.219180000000001</v>
      </c>
      <c r="G13" s="13">
        <f>F13</f>
        <v>6.219180000000001</v>
      </c>
      <c r="H13" s="9" t="s">
        <v>46</v>
      </c>
      <c r="I13" s="13">
        <f>G5</f>
        <v>621.918</v>
      </c>
      <c r="J13" s="51">
        <v>0.01</v>
      </c>
      <c r="K13" s="50"/>
      <c r="L13" s="40"/>
      <c r="M13" s="41"/>
      <c r="N13" s="42"/>
      <c r="O13" s="42"/>
      <c r="P13" s="41"/>
      <c r="Q13" s="41"/>
      <c r="R13" s="41"/>
      <c r="S13" s="39"/>
      <c r="T13" s="39"/>
      <c r="U13" s="39"/>
      <c r="V13" s="39"/>
      <c r="W13" s="39"/>
      <c r="X13" s="39"/>
      <c r="Y13" s="39"/>
      <c r="Z13" s="39"/>
    </row>
    <row r="14" spans="1:26" s="1" customFormat="1" ht="24.75" customHeight="1">
      <c r="A14" s="9">
        <v>2</v>
      </c>
      <c r="B14" s="11" t="s">
        <v>47</v>
      </c>
      <c r="C14" s="13"/>
      <c r="D14" s="13"/>
      <c r="E14" s="13"/>
      <c r="F14" s="13">
        <f>I14*J14</f>
        <v>13.060278</v>
      </c>
      <c r="G14" s="13">
        <f aca="true" t="shared" si="1" ref="G14:G21">SUM(C14:F14)</f>
        <v>13.060278</v>
      </c>
      <c r="H14" s="9" t="s">
        <v>46</v>
      </c>
      <c r="I14" s="50">
        <f>G5</f>
        <v>621.918</v>
      </c>
      <c r="J14" s="51">
        <v>0.021</v>
      </c>
      <c r="K14" s="52"/>
      <c r="L14" s="40">
        <v>81.36365465648463</v>
      </c>
      <c r="M14" s="41"/>
      <c r="N14" s="42"/>
      <c r="O14" s="42"/>
      <c r="P14" s="40">
        <v>0.019</v>
      </c>
      <c r="Q14" s="41"/>
      <c r="R14" s="41"/>
      <c r="S14" s="39"/>
      <c r="T14" s="39"/>
      <c r="U14" s="39"/>
      <c r="V14" s="39"/>
      <c r="W14" s="39"/>
      <c r="X14" s="39"/>
      <c r="Y14" s="39"/>
      <c r="Z14" s="39"/>
    </row>
    <row r="15" spans="1:26" s="1" customFormat="1" ht="24.75" customHeight="1">
      <c r="A15" s="9">
        <v>3</v>
      </c>
      <c r="B15" s="21" t="s">
        <v>48</v>
      </c>
      <c r="C15" s="13"/>
      <c r="D15" s="13"/>
      <c r="E15" s="13"/>
      <c r="F15" s="13">
        <f>I15*J15</f>
        <v>0.639953622</v>
      </c>
      <c r="G15" s="13">
        <f t="shared" si="1"/>
        <v>0.639953622</v>
      </c>
      <c r="H15" s="9" t="s">
        <v>46</v>
      </c>
      <c r="I15" s="50">
        <f>G14</f>
        <v>13.060278</v>
      </c>
      <c r="J15" s="51">
        <v>0.049</v>
      </c>
      <c r="K15" s="52"/>
      <c r="L15" s="40"/>
      <c r="M15" s="41"/>
      <c r="N15" s="42"/>
      <c r="O15" s="42"/>
      <c r="P15" s="40"/>
      <c r="Q15" s="41"/>
      <c r="R15" s="41"/>
      <c r="S15" s="39"/>
      <c r="T15" s="39"/>
      <c r="U15" s="39"/>
      <c r="V15" s="39"/>
      <c r="W15" s="39"/>
      <c r="X15" s="39"/>
      <c r="Y15" s="39"/>
      <c r="Z15" s="39"/>
    </row>
    <row r="16" spans="1:26" s="1" customFormat="1" ht="24.75" customHeight="1">
      <c r="A16" s="9">
        <v>4</v>
      </c>
      <c r="B16" s="11" t="s">
        <v>49</v>
      </c>
      <c r="C16" s="13"/>
      <c r="D16" s="13"/>
      <c r="E16" s="13"/>
      <c r="F16" s="13">
        <f>I16*J16</f>
        <v>7.4630160000000005</v>
      </c>
      <c r="G16" s="13">
        <f t="shared" si="1"/>
        <v>7.4630160000000005</v>
      </c>
      <c r="H16" s="9" t="s">
        <v>46</v>
      </c>
      <c r="I16" s="50">
        <f>G5</f>
        <v>621.918</v>
      </c>
      <c r="J16" s="51">
        <v>0.012</v>
      </c>
      <c r="K16" s="52"/>
      <c r="L16" s="40">
        <v>64.23446420248787</v>
      </c>
      <c r="M16" s="41"/>
      <c r="N16" s="42"/>
      <c r="O16" s="42"/>
      <c r="P16" s="40">
        <v>0.015</v>
      </c>
      <c r="Q16" s="41"/>
      <c r="R16" s="41"/>
      <c r="S16" s="39"/>
      <c r="T16" s="39"/>
      <c r="U16" s="39"/>
      <c r="V16" s="39"/>
      <c r="W16" s="39"/>
      <c r="X16" s="39"/>
      <c r="Y16" s="39"/>
      <c r="Z16" s="39"/>
    </row>
    <row r="17" spans="1:26" s="1" customFormat="1" ht="33.75" customHeight="1">
      <c r="A17" s="9">
        <v>5</v>
      </c>
      <c r="B17" s="20" t="s">
        <v>50</v>
      </c>
      <c r="C17" s="13"/>
      <c r="D17" s="13"/>
      <c r="E17" s="13"/>
      <c r="F17" s="13">
        <f>I17*5.6/1000*0.7</f>
        <v>2.43791856</v>
      </c>
      <c r="G17" s="13">
        <f t="shared" si="1"/>
        <v>2.43791856</v>
      </c>
      <c r="H17" s="9" t="s">
        <v>46</v>
      </c>
      <c r="I17" s="50">
        <f>G5</f>
        <v>621.918</v>
      </c>
      <c r="J17" s="51">
        <f>G17/I17</f>
        <v>0.00392</v>
      </c>
      <c r="K17" s="52"/>
      <c r="L17" s="40">
        <v>22.267947590195796</v>
      </c>
      <c r="M17" s="41"/>
      <c r="N17" s="42"/>
      <c r="O17" s="42"/>
      <c r="P17" s="40">
        <v>0.0052</v>
      </c>
      <c r="Q17" s="41"/>
      <c r="R17" s="41"/>
      <c r="S17" s="39"/>
      <c r="T17" s="39"/>
      <c r="U17" s="39"/>
      <c r="V17" s="39"/>
      <c r="W17" s="39"/>
      <c r="X17" s="39"/>
      <c r="Y17" s="39"/>
      <c r="Z17" s="39"/>
    </row>
    <row r="18" spans="1:26" s="1" customFormat="1" ht="33.75" customHeight="1">
      <c r="A18" s="9">
        <v>6</v>
      </c>
      <c r="B18" s="20" t="s">
        <v>51</v>
      </c>
      <c r="C18" s="13"/>
      <c r="D18" s="13"/>
      <c r="E18" s="13"/>
      <c r="F18" s="13">
        <f>I18*2.6/1000*0.7</f>
        <v>1.1318907599999999</v>
      </c>
      <c r="G18" s="13">
        <f t="shared" si="1"/>
        <v>1.1318907599999999</v>
      </c>
      <c r="H18" s="9" t="s">
        <v>46</v>
      </c>
      <c r="I18" s="50">
        <f>I13</f>
        <v>621.918</v>
      </c>
      <c r="J18" s="51">
        <f>G18/I18</f>
        <v>0.0018199999999999998</v>
      </c>
      <c r="K18" s="52"/>
      <c r="L18" s="40"/>
      <c r="M18" s="41"/>
      <c r="N18" s="42"/>
      <c r="O18" s="42"/>
      <c r="P18" s="40"/>
      <c r="Q18" s="41"/>
      <c r="R18" s="41"/>
      <c r="S18" s="39"/>
      <c r="T18" s="39"/>
      <c r="U18" s="39"/>
      <c r="V18" s="39"/>
      <c r="W18" s="39"/>
      <c r="X18" s="39"/>
      <c r="Y18" s="39"/>
      <c r="Z18" s="39"/>
    </row>
    <row r="19" spans="1:26" s="1" customFormat="1" ht="24.75" customHeight="1">
      <c r="A19" s="9">
        <v>7</v>
      </c>
      <c r="B19" s="20" t="s">
        <v>52</v>
      </c>
      <c r="C19" s="13"/>
      <c r="D19" s="13"/>
      <c r="E19" s="13"/>
      <c r="F19" s="13">
        <f>I19*2.6/1000</f>
        <v>1.6169868</v>
      </c>
      <c r="G19" s="13">
        <f t="shared" si="1"/>
        <v>1.6169868</v>
      </c>
      <c r="H19" s="9" t="s">
        <v>46</v>
      </c>
      <c r="I19" s="50">
        <f>I13</f>
        <v>621.918</v>
      </c>
      <c r="J19" s="51">
        <f>G19/I19</f>
        <v>0.0026</v>
      </c>
      <c r="K19" s="52"/>
      <c r="L19" s="40"/>
      <c r="M19" s="41"/>
      <c r="N19" s="42"/>
      <c r="O19" s="42"/>
      <c r="P19" s="40"/>
      <c r="Q19" s="41"/>
      <c r="R19" s="41"/>
      <c r="S19" s="39"/>
      <c r="T19" s="39"/>
      <c r="U19" s="39"/>
      <c r="V19" s="39"/>
      <c r="W19" s="39"/>
      <c r="X19" s="39"/>
      <c r="Y19" s="39"/>
      <c r="Z19" s="39"/>
    </row>
    <row r="20" spans="1:26" s="1" customFormat="1" ht="24.75" customHeight="1">
      <c r="A20" s="9">
        <v>8</v>
      </c>
      <c r="B20" s="11" t="s">
        <v>53</v>
      </c>
      <c r="C20" s="13"/>
      <c r="D20" s="13"/>
      <c r="E20" s="13"/>
      <c r="F20" s="13">
        <f>(1+2.8+(I20-500)*0.055/100)*0.7</f>
        <v>2.7069384299999997</v>
      </c>
      <c r="G20" s="13">
        <f t="shared" si="1"/>
        <v>2.7069384299999997</v>
      </c>
      <c r="H20" s="9" t="s">
        <v>46</v>
      </c>
      <c r="I20" s="50">
        <f>G5</f>
        <v>621.918</v>
      </c>
      <c r="J20" s="51">
        <f>G20/I20</f>
        <v>0.004352564855817005</v>
      </c>
      <c r="K20" s="52"/>
      <c r="L20" s="40">
        <v>29.976083294494337</v>
      </c>
      <c r="M20" s="41"/>
      <c r="N20" s="42"/>
      <c r="O20" s="42"/>
      <c r="P20" s="40">
        <v>0.006999999999999999</v>
      </c>
      <c r="Q20" s="41"/>
      <c r="R20" s="40"/>
      <c r="S20" s="39"/>
      <c r="T20" s="39"/>
      <c r="U20" s="39"/>
      <c r="V20" s="39"/>
      <c r="W20" s="39"/>
      <c r="X20" s="39"/>
      <c r="Y20" s="39"/>
      <c r="Z20" s="39"/>
    </row>
    <row r="21" spans="1:26" s="1" customFormat="1" ht="24.75" customHeight="1">
      <c r="A21" s="9" t="s">
        <v>26</v>
      </c>
      <c r="B21" s="11" t="s">
        <v>27</v>
      </c>
      <c r="C21" s="13"/>
      <c r="D21" s="13"/>
      <c r="E21" s="13"/>
      <c r="F21" s="16">
        <f>I21*J21</f>
        <v>19.71582486516</v>
      </c>
      <c r="G21" s="13">
        <f t="shared" si="1"/>
        <v>19.71582486516</v>
      </c>
      <c r="H21" s="9" t="s">
        <v>46</v>
      </c>
      <c r="I21" s="16">
        <f>G5+G12</f>
        <v>657.194162172</v>
      </c>
      <c r="J21" s="51">
        <v>0.03</v>
      </c>
      <c r="K21" s="50">
        <f>G21/G23*100</f>
        <v>2.9125783316659084</v>
      </c>
      <c r="L21" s="40">
        <v>365.8589530688261</v>
      </c>
      <c r="M21" s="41"/>
      <c r="N21" s="42"/>
      <c r="O21" s="42"/>
      <c r="P21" s="41"/>
      <c r="Q21" s="41"/>
      <c r="R21" s="41"/>
      <c r="S21" s="39"/>
      <c r="T21" s="39"/>
      <c r="U21" s="39"/>
      <c r="V21" s="39"/>
      <c r="W21" s="39"/>
      <c r="X21" s="39"/>
      <c r="Y21" s="39"/>
      <c r="Z21" s="39"/>
    </row>
    <row r="22" spans="1:26" s="1" customFormat="1" ht="24.75" customHeight="1">
      <c r="A22" s="9"/>
      <c r="B22" s="11"/>
      <c r="C22" s="13"/>
      <c r="D22" s="13"/>
      <c r="E22" s="13"/>
      <c r="F22" s="13"/>
      <c r="G22" s="13"/>
      <c r="H22" s="9"/>
      <c r="I22" s="16"/>
      <c r="J22" s="51"/>
      <c r="K22" s="50"/>
      <c r="L22" s="40"/>
      <c r="M22" s="41"/>
      <c r="N22" s="42"/>
      <c r="O22" s="42"/>
      <c r="P22" s="41"/>
      <c r="Q22" s="41"/>
      <c r="R22" s="41"/>
      <c r="S22" s="39"/>
      <c r="T22" s="39"/>
      <c r="U22" s="39"/>
      <c r="V22" s="39"/>
      <c r="W22" s="39"/>
      <c r="X22" s="39"/>
      <c r="Y22" s="39"/>
      <c r="Z22" s="39"/>
    </row>
    <row r="23" spans="1:26" s="1" customFormat="1" ht="24.75" customHeight="1">
      <c r="A23" s="10" t="s">
        <v>28</v>
      </c>
      <c r="B23" s="22"/>
      <c r="C23" s="13">
        <f>C5</f>
        <v>359.24</v>
      </c>
      <c r="D23" s="13"/>
      <c r="E23" s="13">
        <f>E5</f>
        <v>262.678</v>
      </c>
      <c r="F23" s="13">
        <f>F12+F21+0.01</f>
        <v>55.00198703716</v>
      </c>
      <c r="G23" s="13">
        <f>G5+G12+G21+0.01</f>
        <v>676.91998703716</v>
      </c>
      <c r="H23" s="9" t="s">
        <v>16</v>
      </c>
      <c r="I23" s="9"/>
      <c r="J23" s="9"/>
      <c r="K23" s="50">
        <f>K21+K12+K5-0.01</f>
        <v>99.99852272052954</v>
      </c>
      <c r="L23" s="41">
        <v>4939.095866429153</v>
      </c>
      <c r="M23" s="41"/>
      <c r="N23" s="42"/>
      <c r="O23" s="42"/>
      <c r="P23" s="41"/>
      <c r="Q23" s="41"/>
      <c r="R23" s="41"/>
      <c r="S23" s="39"/>
      <c r="T23" s="39"/>
      <c r="U23" s="39"/>
      <c r="V23" s="39"/>
      <c r="W23" s="39"/>
      <c r="X23" s="39"/>
      <c r="Y23" s="39"/>
      <c r="Z23" s="39"/>
    </row>
    <row r="24" spans="1:18" ht="22.5" customHeight="1">
      <c r="A24" s="23"/>
      <c r="B24" s="24"/>
      <c r="C24" s="25"/>
      <c r="D24" s="25"/>
      <c r="E24" s="25"/>
      <c r="F24" s="25"/>
      <c r="G24" s="25"/>
      <c r="H24" s="23"/>
      <c r="I24" s="53"/>
      <c r="J24" s="53"/>
      <c r="K24" s="54"/>
      <c r="L24" s="41"/>
      <c r="M24" s="41"/>
      <c r="N24" s="42"/>
      <c r="O24" s="42"/>
      <c r="P24" s="41"/>
      <c r="Q24" s="41"/>
      <c r="R24" s="41"/>
    </row>
    <row r="25" spans="1:18" ht="22.5" customHeight="1">
      <c r="A25" s="23"/>
      <c r="B25" s="24"/>
      <c r="C25" s="25"/>
      <c r="D25" s="25"/>
      <c r="E25" s="25"/>
      <c r="F25" s="25"/>
      <c r="G25" s="25"/>
      <c r="H25" s="23"/>
      <c r="I25" s="53"/>
      <c r="J25" s="53"/>
      <c r="K25" s="54"/>
      <c r="L25" s="41"/>
      <c r="M25" s="41"/>
      <c r="N25" s="42"/>
      <c r="O25" s="42"/>
      <c r="P25" s="41"/>
      <c r="Q25" s="41"/>
      <c r="R25" s="41"/>
    </row>
    <row r="26" spans="1:11" ht="22.5" customHeight="1">
      <c r="A26" s="23"/>
      <c r="B26" s="24"/>
      <c r="C26" s="25"/>
      <c r="D26" s="25"/>
      <c r="E26" s="25"/>
      <c r="F26" s="25"/>
      <c r="G26" s="25"/>
      <c r="H26" s="23"/>
      <c r="I26" s="53"/>
      <c r="J26" s="53"/>
      <c r="K26" s="54"/>
    </row>
    <row r="27" spans="1:11" ht="24" customHeight="1">
      <c r="A27" s="23"/>
      <c r="B27" s="24"/>
      <c r="C27" s="25"/>
      <c r="D27" s="25"/>
      <c r="E27" s="25"/>
      <c r="F27" s="25"/>
      <c r="G27" s="25"/>
      <c r="H27" s="23"/>
      <c r="I27" s="53"/>
      <c r="J27" s="53"/>
      <c r="K27" s="54"/>
    </row>
    <row r="28" spans="1:11" ht="24" customHeight="1">
      <c r="A28" s="26"/>
      <c r="B28" s="27"/>
      <c r="C28" s="28"/>
      <c r="D28" s="28"/>
      <c r="E28" s="28"/>
      <c r="F28" s="28"/>
      <c r="G28" s="1"/>
      <c r="H28" s="1"/>
      <c r="I28" s="55"/>
      <c r="J28" s="31"/>
      <c r="K28" s="56"/>
    </row>
    <row r="29" spans="1:11" ht="24" customHeight="1">
      <c r="A29" s="26"/>
      <c r="B29" s="27"/>
      <c r="C29" s="28"/>
      <c r="D29" s="28"/>
      <c r="E29" s="28"/>
      <c r="F29" s="28"/>
      <c r="G29" s="28"/>
      <c r="H29" s="26"/>
      <c r="I29" s="31"/>
      <c r="J29" s="31"/>
      <c r="K29" s="56"/>
    </row>
    <row r="30" spans="1:11" ht="24" customHeight="1">
      <c r="A30" s="26"/>
      <c r="B30" s="29"/>
      <c r="C30" s="28"/>
      <c r="D30" s="28"/>
      <c r="E30" s="28"/>
      <c r="F30" s="28"/>
      <c r="G30" s="28"/>
      <c r="H30" s="26"/>
      <c r="I30" s="31"/>
      <c r="J30" s="31"/>
      <c r="K30" s="56"/>
    </row>
    <row r="31" spans="1:11" ht="13.5" customHeight="1">
      <c r="A31" s="26"/>
      <c r="B31" s="29"/>
      <c r="C31" s="28"/>
      <c r="D31" s="28"/>
      <c r="E31" s="28"/>
      <c r="F31" s="28"/>
      <c r="G31" s="28"/>
      <c r="H31" s="26"/>
      <c r="I31" s="31"/>
      <c r="J31" s="31"/>
      <c r="K31" s="56"/>
    </row>
    <row r="32" spans="1:11" ht="13.5" customHeight="1">
      <c r="A32" s="26"/>
      <c r="B32" s="29"/>
      <c r="C32" s="30"/>
      <c r="D32" s="30"/>
      <c r="E32" s="30"/>
      <c r="F32" s="30"/>
      <c r="G32" s="30"/>
      <c r="H32" s="26"/>
      <c r="I32" s="31"/>
      <c r="J32" s="31"/>
      <c r="K32" s="57"/>
    </row>
    <row r="33" spans="1:11" ht="13.5" customHeight="1">
      <c r="A33" s="26"/>
      <c r="B33" s="29"/>
      <c r="C33" s="30"/>
      <c r="D33" s="30"/>
      <c r="E33" s="30"/>
      <c r="F33" s="30"/>
      <c r="G33" s="30"/>
      <c r="H33" s="26"/>
      <c r="I33" s="31"/>
      <c r="J33" s="31"/>
      <c r="K33" s="57"/>
    </row>
    <row r="34" spans="1:11" ht="13.5" customHeight="1">
      <c r="A34" s="26"/>
      <c r="B34" s="29"/>
      <c r="C34" s="30"/>
      <c r="D34" s="30"/>
      <c r="E34" s="30"/>
      <c r="F34" s="30"/>
      <c r="G34" s="30"/>
      <c r="H34" s="26"/>
      <c r="I34" s="31"/>
      <c r="J34" s="31"/>
      <c r="K34" s="34"/>
    </row>
    <row r="35" spans="1:11" ht="14.25">
      <c r="A35" s="26"/>
      <c r="B35" s="29"/>
      <c r="C35" s="30"/>
      <c r="D35" s="30"/>
      <c r="E35" s="30"/>
      <c r="F35" s="30"/>
      <c r="G35" s="30"/>
      <c r="H35" s="26"/>
      <c r="I35" s="31"/>
      <c r="J35" s="31"/>
      <c r="K35" s="35"/>
    </row>
    <row r="36" spans="1:11" ht="14.25">
      <c r="A36" s="31"/>
      <c r="B36" s="32"/>
      <c r="C36" s="33"/>
      <c r="D36" s="33"/>
      <c r="E36" s="33"/>
      <c r="F36" s="33"/>
      <c r="G36" s="33"/>
      <c r="H36" s="31"/>
      <c r="I36" s="31"/>
      <c r="J36" s="31"/>
      <c r="K36" s="58"/>
    </row>
    <row r="37" spans="1:11" ht="14.25">
      <c r="A37" s="31"/>
      <c r="B37" s="32"/>
      <c r="C37" s="33"/>
      <c r="D37" s="33"/>
      <c r="E37" s="33"/>
      <c r="F37" s="33"/>
      <c r="G37" s="33"/>
      <c r="H37" s="31"/>
      <c r="I37" s="31"/>
      <c r="J37" s="31"/>
      <c r="K37" s="37"/>
    </row>
    <row r="38" spans="1:11" ht="22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57"/>
    </row>
    <row r="39" spans="1:11" ht="14.25">
      <c r="A39" s="32"/>
      <c r="B39" s="32"/>
      <c r="C39" s="31"/>
      <c r="D39" s="31"/>
      <c r="E39" s="31"/>
      <c r="F39" s="31"/>
      <c r="G39" s="31"/>
      <c r="H39" s="35"/>
      <c r="I39" s="35"/>
      <c r="J39" s="35"/>
      <c r="K39" s="31"/>
    </row>
    <row r="40" spans="1:11" ht="14.25">
      <c r="A40" s="36"/>
      <c r="B40" s="36"/>
      <c r="C40" s="31"/>
      <c r="D40" s="31"/>
      <c r="E40" s="31"/>
      <c r="F40" s="31"/>
      <c r="G40" s="31"/>
      <c r="H40" s="31"/>
      <c r="I40" s="31"/>
      <c r="J40" s="31"/>
      <c r="K40" s="31"/>
    </row>
    <row r="41" spans="1:11" ht="14.25">
      <c r="A41" s="31"/>
      <c r="B41" s="31"/>
      <c r="C41" s="37"/>
      <c r="D41" s="37"/>
      <c r="E41" s="37"/>
      <c r="F41" s="37"/>
      <c r="G41" s="37"/>
      <c r="H41" s="37"/>
      <c r="I41" s="37"/>
      <c r="J41" s="37"/>
      <c r="K41" s="31"/>
    </row>
    <row r="42" spans="1:11" ht="14.25">
      <c r="A42" s="31"/>
      <c r="B42" s="32"/>
      <c r="C42" s="33"/>
      <c r="D42" s="33"/>
      <c r="E42" s="33" t="s">
        <v>54</v>
      </c>
      <c r="F42" s="33"/>
      <c r="G42" s="33"/>
      <c r="H42" s="31"/>
      <c r="I42" s="31"/>
      <c r="J42" s="31"/>
      <c r="K42" s="31"/>
    </row>
    <row r="43" spans="1:11" ht="14.25">
      <c r="A43" s="31"/>
      <c r="B43" s="32"/>
      <c r="C43" s="33"/>
      <c r="D43" s="33"/>
      <c r="E43" s="33"/>
      <c r="F43" s="33"/>
      <c r="G43" s="33"/>
      <c r="H43" s="31"/>
      <c r="I43" s="59"/>
      <c r="J43" s="31"/>
      <c r="K43" s="31"/>
    </row>
    <row r="44" spans="1:11" ht="14.25">
      <c r="A44" s="31"/>
      <c r="B44" s="32"/>
      <c r="C44" s="33"/>
      <c r="D44" s="33"/>
      <c r="E44" s="33"/>
      <c r="F44" s="33"/>
      <c r="G44" s="33"/>
      <c r="H44" s="31"/>
      <c r="I44" s="59"/>
      <c r="J44" s="57"/>
      <c r="K44" s="31"/>
    </row>
    <row r="45" spans="1:11" ht="14.25">
      <c r="A45" s="37"/>
      <c r="B45" s="32"/>
      <c r="C45" s="33"/>
      <c r="D45" s="33"/>
      <c r="E45" s="33"/>
      <c r="F45" s="33"/>
      <c r="G45" s="33"/>
      <c r="H45" s="31"/>
      <c r="I45" s="59"/>
      <c r="J45" s="57"/>
      <c r="K45" s="31"/>
    </row>
    <row r="46" spans="1:11" ht="14.25">
      <c r="A46" s="37"/>
      <c r="B46" s="32"/>
      <c r="C46" s="33"/>
      <c r="D46" s="33"/>
      <c r="E46" s="33"/>
      <c r="F46" s="33"/>
      <c r="G46" s="33"/>
      <c r="H46" s="31"/>
      <c r="I46" s="59"/>
      <c r="J46" s="57"/>
      <c r="K46" s="31"/>
    </row>
    <row r="47" spans="1:11" ht="14.25">
      <c r="A47" s="37"/>
      <c r="B47" s="32"/>
      <c r="C47" s="33"/>
      <c r="D47" s="33"/>
      <c r="E47" s="33"/>
      <c r="F47" s="33"/>
      <c r="G47" s="33"/>
      <c r="H47" s="31"/>
      <c r="I47" s="59"/>
      <c r="J47" s="57"/>
      <c r="K47" s="31"/>
    </row>
    <row r="48" spans="1:11" ht="14.25">
      <c r="A48" s="31"/>
      <c r="B48" s="32"/>
      <c r="C48" s="33"/>
      <c r="D48" s="33"/>
      <c r="E48" s="33"/>
      <c r="F48" s="33"/>
      <c r="G48" s="33"/>
      <c r="H48" s="31"/>
      <c r="I48" s="59"/>
      <c r="J48" s="57"/>
      <c r="K48" s="31"/>
    </row>
    <row r="49" spans="1:11" ht="14.25">
      <c r="A49" s="37"/>
      <c r="B49" s="32"/>
      <c r="C49" s="33"/>
      <c r="D49" s="33"/>
      <c r="E49" s="33"/>
      <c r="F49" s="33"/>
      <c r="G49" s="33"/>
      <c r="H49" s="31"/>
      <c r="I49" s="59"/>
      <c r="J49" s="57"/>
      <c r="K49" s="31"/>
    </row>
    <row r="50" spans="1:11" ht="14.25">
      <c r="A50" s="37"/>
      <c r="B50" s="32"/>
      <c r="C50" s="33"/>
      <c r="D50" s="33"/>
      <c r="E50" s="33"/>
      <c r="F50" s="33"/>
      <c r="G50" s="33"/>
      <c r="H50" s="31"/>
      <c r="I50" s="59"/>
      <c r="J50" s="57"/>
      <c r="K50" s="31"/>
    </row>
    <row r="51" spans="1:11" ht="14.25">
      <c r="A51" s="31"/>
      <c r="B51" s="32"/>
      <c r="C51" s="33"/>
      <c r="D51" s="33"/>
      <c r="E51" s="33"/>
      <c r="F51" s="33"/>
      <c r="G51" s="33"/>
      <c r="H51" s="31"/>
      <c r="I51" s="59"/>
      <c r="J51" s="57"/>
      <c r="K51" s="31"/>
    </row>
    <row r="52" spans="1:11" ht="14.25">
      <c r="A52" s="31"/>
      <c r="B52" s="32"/>
      <c r="C52" s="33"/>
      <c r="D52" s="33"/>
      <c r="E52" s="33"/>
      <c r="F52" s="33"/>
      <c r="G52" s="33"/>
      <c r="H52" s="31"/>
      <c r="I52" s="59"/>
      <c r="J52" s="57"/>
      <c r="K52" s="31"/>
    </row>
    <row r="53" spans="1:11" ht="14.25">
      <c r="A53" s="31"/>
      <c r="B53" s="32"/>
      <c r="C53" s="33"/>
      <c r="D53" s="33"/>
      <c r="E53" s="33"/>
      <c r="F53" s="33"/>
      <c r="G53" s="33"/>
      <c r="H53" s="31"/>
      <c r="I53" s="59"/>
      <c r="J53" s="57"/>
      <c r="K53" s="31"/>
    </row>
    <row r="54" spans="1:11" ht="14.25">
      <c r="A54" s="31"/>
      <c r="B54" s="32"/>
      <c r="C54" s="33"/>
      <c r="D54" s="33"/>
      <c r="E54" s="33"/>
      <c r="F54" s="33"/>
      <c r="G54" s="33"/>
      <c r="H54" s="31"/>
      <c r="I54" s="59"/>
      <c r="J54" s="57"/>
      <c r="K54" s="31"/>
    </row>
    <row r="55" spans="1:11" ht="14.25">
      <c r="A55" s="31"/>
      <c r="B55" s="32"/>
      <c r="C55" s="33"/>
      <c r="D55" s="33"/>
      <c r="E55" s="33"/>
      <c r="F55" s="33"/>
      <c r="G55" s="33"/>
      <c r="H55" s="31"/>
      <c r="I55" s="59"/>
      <c r="J55" s="57"/>
      <c r="K55" s="31"/>
    </row>
    <row r="56" spans="1:11" ht="14.25">
      <c r="A56" s="31"/>
      <c r="B56" s="32"/>
      <c r="C56" s="33"/>
      <c r="D56" s="33"/>
      <c r="E56" s="33"/>
      <c r="F56" s="33"/>
      <c r="G56" s="33"/>
      <c r="H56" s="31"/>
      <c r="I56" s="59"/>
      <c r="J56" s="57"/>
      <c r="K56" s="31"/>
    </row>
    <row r="57" spans="1:11" ht="14.25">
      <c r="A57" s="31"/>
      <c r="B57" s="32"/>
      <c r="C57" s="33"/>
      <c r="D57" s="33"/>
      <c r="E57" s="33"/>
      <c r="F57" s="33"/>
      <c r="G57" s="33"/>
      <c r="H57" s="31"/>
      <c r="I57" s="59"/>
      <c r="J57" s="57"/>
      <c r="K57" s="31"/>
    </row>
    <row r="58" spans="1:11" ht="14.25">
      <c r="A58" s="31"/>
      <c r="B58" s="32"/>
      <c r="C58" s="33"/>
      <c r="D58" s="33"/>
      <c r="E58" s="33"/>
      <c r="F58" s="33"/>
      <c r="G58" s="33"/>
      <c r="H58" s="31"/>
      <c r="I58" s="59"/>
      <c r="J58" s="57"/>
      <c r="K58" s="31"/>
    </row>
    <row r="59" spans="1:11" ht="14.25">
      <c r="A59" s="31"/>
      <c r="B59" s="32"/>
      <c r="C59" s="33"/>
      <c r="D59" s="33"/>
      <c r="E59" s="33"/>
      <c r="F59" s="33"/>
      <c r="G59" s="33"/>
      <c r="H59" s="31"/>
      <c r="I59" s="59"/>
      <c r="J59" s="57"/>
      <c r="K59" s="31"/>
    </row>
    <row r="60" spans="1:11" ht="14.25">
      <c r="A60" s="31"/>
      <c r="B60" s="32"/>
      <c r="C60" s="33"/>
      <c r="D60" s="33"/>
      <c r="E60" s="33"/>
      <c r="F60" s="33"/>
      <c r="G60" s="33"/>
      <c r="H60" s="31"/>
      <c r="I60" s="59"/>
      <c r="J60" s="57"/>
      <c r="K60" s="31"/>
    </row>
    <row r="61" spans="1:11" ht="14.25">
      <c r="A61" s="31"/>
      <c r="B61" s="32"/>
      <c r="C61" s="33"/>
      <c r="D61" s="33"/>
      <c r="E61" s="33"/>
      <c r="F61" s="33"/>
      <c r="G61" s="33"/>
      <c r="H61" s="31"/>
      <c r="I61" s="59"/>
      <c r="J61" s="57"/>
      <c r="K61" s="32"/>
    </row>
    <row r="62" spans="1:11" ht="14.25">
      <c r="A62" s="31"/>
      <c r="B62" s="32"/>
      <c r="C62" s="33"/>
      <c r="D62" s="33"/>
      <c r="E62" s="33"/>
      <c r="F62" s="33"/>
      <c r="G62" s="33"/>
      <c r="H62" s="31"/>
      <c r="I62" s="59"/>
      <c r="J62" s="57"/>
      <c r="K62" s="32"/>
    </row>
    <row r="63" spans="1:11" ht="14.25">
      <c r="A63" s="31"/>
      <c r="B63" s="38"/>
      <c r="C63" s="33"/>
      <c r="D63" s="33"/>
      <c r="E63" s="33"/>
      <c r="F63" s="33"/>
      <c r="G63" s="33"/>
      <c r="H63" s="31"/>
      <c r="I63" s="59"/>
      <c r="J63" s="57"/>
      <c r="K63" s="32"/>
    </row>
    <row r="64" spans="1:11" ht="14.25">
      <c r="A64" s="31"/>
      <c r="B64" s="32"/>
      <c r="C64" s="33"/>
      <c r="D64" s="33"/>
      <c r="E64" s="33"/>
      <c r="F64" s="33"/>
      <c r="G64" s="33"/>
      <c r="H64" s="31"/>
      <c r="I64" s="59"/>
      <c r="J64" s="57"/>
      <c r="K64" s="32"/>
    </row>
    <row r="65" spans="1:11" ht="14.25">
      <c r="A65" s="31"/>
      <c r="B65" s="32"/>
      <c r="C65" s="61"/>
      <c r="D65" s="61"/>
      <c r="E65" s="61"/>
      <c r="F65" s="61"/>
      <c r="G65" s="61"/>
      <c r="H65" s="31"/>
      <c r="I65" s="65"/>
      <c r="J65" s="66"/>
      <c r="K65" s="32"/>
    </row>
    <row r="66" spans="1:11" ht="14.25">
      <c r="A66" s="31"/>
      <c r="B66" s="32"/>
      <c r="C66" s="62"/>
      <c r="D66" s="62"/>
      <c r="E66" s="61"/>
      <c r="F66" s="61"/>
      <c r="G66" s="61"/>
      <c r="H66" s="31"/>
      <c r="I66" s="65"/>
      <c r="J66" s="66"/>
      <c r="K66" s="32"/>
    </row>
    <row r="67" spans="1:11" ht="14.25">
      <c r="A67" s="31"/>
      <c r="B67" s="32"/>
      <c r="C67" s="62"/>
      <c r="D67" s="62"/>
      <c r="E67" s="61"/>
      <c r="F67" s="61"/>
      <c r="G67" s="61"/>
      <c r="H67" s="31"/>
      <c r="I67" s="65"/>
      <c r="J67" s="66"/>
      <c r="K67" s="32"/>
    </row>
    <row r="68" spans="1:11" ht="14.25">
      <c r="A68" s="31"/>
      <c r="B68" s="32"/>
      <c r="C68" s="61"/>
      <c r="D68" s="61"/>
      <c r="E68" s="61"/>
      <c r="F68" s="61"/>
      <c r="G68" s="61"/>
      <c r="H68" s="31"/>
      <c r="I68" s="65"/>
      <c r="J68" s="66"/>
      <c r="K68" s="32"/>
    </row>
    <row r="69" spans="1:11" ht="14.25">
      <c r="A69" s="31"/>
      <c r="B69" s="32"/>
      <c r="C69" s="61"/>
      <c r="D69" s="61"/>
      <c r="E69" s="61"/>
      <c r="F69" s="61"/>
      <c r="G69" s="61"/>
      <c r="H69" s="31"/>
      <c r="I69" s="65"/>
      <c r="J69" s="66"/>
      <c r="K69" s="32"/>
    </row>
    <row r="70" spans="1:11" ht="14.25">
      <c r="A70" s="31"/>
      <c r="B70" s="32"/>
      <c r="C70" s="61"/>
      <c r="D70" s="61"/>
      <c r="E70" s="61"/>
      <c r="F70" s="61"/>
      <c r="G70" s="61"/>
      <c r="H70" s="31"/>
      <c r="I70" s="65"/>
      <c r="J70" s="66"/>
      <c r="K70" s="32"/>
    </row>
    <row r="71" spans="1:11" ht="14.25">
      <c r="A71" s="31"/>
      <c r="B71" s="32"/>
      <c r="C71" s="61"/>
      <c r="D71" s="61"/>
      <c r="E71" s="61"/>
      <c r="F71" s="61"/>
      <c r="G71" s="61"/>
      <c r="H71" s="31"/>
      <c r="I71" s="65"/>
      <c r="J71" s="66"/>
      <c r="K71" s="32"/>
    </row>
    <row r="72" spans="1:11" ht="14.25">
      <c r="A72" s="31"/>
      <c r="B72" s="38"/>
      <c r="C72" s="61"/>
      <c r="D72" s="61"/>
      <c r="E72" s="61"/>
      <c r="F72" s="61"/>
      <c r="G72" s="61"/>
      <c r="H72" s="31"/>
      <c r="I72" s="65"/>
      <c r="J72" s="66"/>
      <c r="K72" s="67"/>
    </row>
    <row r="73" spans="1:11" ht="14.25">
      <c r="A73" s="31"/>
      <c r="B73" s="38"/>
      <c r="C73" s="61"/>
      <c r="D73" s="61"/>
      <c r="E73" s="61"/>
      <c r="F73" s="61"/>
      <c r="G73" s="61"/>
      <c r="H73" s="31"/>
      <c r="I73" s="65"/>
      <c r="J73" s="66"/>
      <c r="K73" s="32"/>
    </row>
    <row r="74" spans="1:11" ht="14.25">
      <c r="A74" s="31"/>
      <c r="B74" s="38"/>
      <c r="C74" s="61"/>
      <c r="D74" s="61"/>
      <c r="E74" s="61"/>
      <c r="F74" s="61"/>
      <c r="G74" s="61"/>
      <c r="H74" s="31"/>
      <c r="I74" s="65"/>
      <c r="J74" s="66"/>
      <c r="K74" s="32"/>
    </row>
    <row r="75" spans="1:11" ht="14.25">
      <c r="A75" s="31"/>
      <c r="B75" s="38"/>
      <c r="C75" s="61"/>
      <c r="D75" s="61"/>
      <c r="E75" s="61"/>
      <c r="F75" s="61"/>
      <c r="G75" s="61"/>
      <c r="H75" s="31"/>
      <c r="I75" s="65"/>
      <c r="J75" s="66"/>
      <c r="K75" s="32"/>
    </row>
    <row r="76" spans="1:11" ht="14.25">
      <c r="A76" s="31"/>
      <c r="B76" s="32"/>
      <c r="C76" s="61"/>
      <c r="D76" s="61"/>
      <c r="E76" s="61"/>
      <c r="F76" s="61"/>
      <c r="G76" s="61"/>
      <c r="H76" s="31"/>
      <c r="I76" s="65"/>
      <c r="J76" s="66"/>
      <c r="K76" s="32"/>
    </row>
    <row r="77" spans="1:11" ht="14.25">
      <c r="A77" s="31"/>
      <c r="B77" s="32"/>
      <c r="C77" s="61"/>
      <c r="D77" s="61"/>
      <c r="E77" s="61"/>
      <c r="F77" s="63"/>
      <c r="G77" s="61"/>
      <c r="H77" s="31"/>
      <c r="I77" s="65"/>
      <c r="J77" s="66"/>
      <c r="K77" s="67"/>
    </row>
    <row r="78" spans="1:11" ht="14.25">
      <c r="A78" s="31"/>
      <c r="B78" s="32"/>
      <c r="C78" s="61"/>
      <c r="D78" s="61"/>
      <c r="E78" s="61"/>
      <c r="F78" s="63"/>
      <c r="G78" s="61"/>
      <c r="H78" s="31"/>
      <c r="I78" s="68"/>
      <c r="J78" s="32"/>
      <c r="K78" s="69"/>
    </row>
    <row r="79" spans="1:11" ht="14.25">
      <c r="A79" s="31"/>
      <c r="B79" s="32"/>
      <c r="C79" s="61"/>
      <c r="D79" s="61"/>
      <c r="E79" s="61"/>
      <c r="F79" s="63"/>
      <c r="G79" s="61"/>
      <c r="H79" s="31"/>
      <c r="I79" s="70"/>
      <c r="J79" s="71"/>
      <c r="K79" s="69"/>
    </row>
    <row r="80" spans="1:11" ht="14.25">
      <c r="A80" s="31"/>
      <c r="B80" s="32"/>
      <c r="C80" s="61"/>
      <c r="D80" s="61"/>
      <c r="E80" s="61"/>
      <c r="F80" s="63"/>
      <c r="G80" s="61"/>
      <c r="H80" s="31"/>
      <c r="I80" s="57"/>
      <c r="J80" s="32"/>
      <c r="K80" s="69"/>
    </row>
    <row r="81" spans="1:11" ht="14.25">
      <c r="A81" s="31"/>
      <c r="B81" s="32"/>
      <c r="C81" s="61"/>
      <c r="D81" s="61"/>
      <c r="E81" s="61"/>
      <c r="F81" s="63"/>
      <c r="G81" s="61"/>
      <c r="H81" s="31"/>
      <c r="I81" s="32"/>
      <c r="J81" s="32"/>
      <c r="K81" s="69"/>
    </row>
    <row r="82" spans="1:11" ht="14.25">
      <c r="A82" s="31"/>
      <c r="B82" s="32"/>
      <c r="C82" s="61"/>
      <c r="D82" s="61"/>
      <c r="E82" s="61"/>
      <c r="F82" s="63"/>
      <c r="G82" s="61"/>
      <c r="H82" s="32"/>
      <c r="I82" s="32"/>
      <c r="J82" s="32"/>
      <c r="K82" s="69"/>
    </row>
    <row r="83" spans="1:11" ht="14.25">
      <c r="A83" s="31"/>
      <c r="B83" s="32"/>
      <c r="C83" s="61"/>
      <c r="D83" s="61"/>
      <c r="E83" s="61"/>
      <c r="F83" s="63"/>
      <c r="G83" s="61"/>
      <c r="H83" s="31"/>
      <c r="I83" s="32"/>
      <c r="J83" s="32"/>
      <c r="K83" s="69"/>
    </row>
    <row r="84" spans="1:11" ht="14.25">
      <c r="A84" s="31"/>
      <c r="B84" s="32"/>
      <c r="C84" s="61"/>
      <c r="D84" s="61"/>
      <c r="E84" s="61"/>
      <c r="F84" s="64"/>
      <c r="G84" s="61"/>
      <c r="H84" s="31"/>
      <c r="I84" s="32"/>
      <c r="J84" s="32"/>
      <c r="K84" s="69"/>
    </row>
    <row r="85" spans="1:11" ht="14.25">
      <c r="A85" s="31"/>
      <c r="B85" s="32"/>
      <c r="C85" s="61"/>
      <c r="D85" s="61"/>
      <c r="E85" s="61"/>
      <c r="F85" s="63"/>
      <c r="G85" s="61"/>
      <c r="H85" s="31"/>
      <c r="I85" s="32"/>
      <c r="J85" s="32"/>
      <c r="K85" s="67"/>
    </row>
    <row r="86" spans="1:11" ht="14.25">
      <c r="A86" s="31"/>
      <c r="B86" s="32"/>
      <c r="C86" s="61"/>
      <c r="D86" s="61"/>
      <c r="E86" s="61"/>
      <c r="F86" s="61"/>
      <c r="G86" s="61"/>
      <c r="H86" s="31"/>
      <c r="I86" s="32"/>
      <c r="J86" s="32"/>
      <c r="K86" s="69"/>
    </row>
    <row r="87" spans="1:11" ht="14.25">
      <c r="A87" s="31"/>
      <c r="B87" s="32"/>
      <c r="C87" s="61"/>
      <c r="D87" s="61"/>
      <c r="E87" s="61"/>
      <c r="F87" s="61"/>
      <c r="G87" s="61"/>
      <c r="H87" s="31"/>
      <c r="I87" s="32"/>
      <c r="J87" s="32"/>
      <c r="K87" s="67"/>
    </row>
    <row r="88" spans="1:11" ht="14.25">
      <c r="A88" s="31"/>
      <c r="B88" s="32"/>
      <c r="C88" s="61"/>
      <c r="D88" s="61"/>
      <c r="E88" s="61"/>
      <c r="F88" s="61"/>
      <c r="G88" s="61"/>
      <c r="H88" s="31"/>
      <c r="I88" s="32"/>
      <c r="J88" s="32"/>
      <c r="K88" s="62"/>
    </row>
    <row r="89" spans="1:11" ht="14.25">
      <c r="A89" s="31"/>
      <c r="B89" s="32"/>
      <c r="C89" s="61"/>
      <c r="D89" s="61"/>
      <c r="E89" s="61"/>
      <c r="F89" s="61"/>
      <c r="G89" s="61"/>
      <c r="H89" s="31"/>
      <c r="I89" s="32"/>
      <c r="J89" s="32"/>
      <c r="K89" s="62"/>
    </row>
    <row r="90" spans="1:11" ht="14.25">
      <c r="A90" s="31"/>
      <c r="B90" s="32"/>
      <c r="C90" s="61"/>
      <c r="D90" s="61"/>
      <c r="E90" s="61"/>
      <c r="F90" s="61"/>
      <c r="G90" s="61"/>
      <c r="H90" s="31"/>
      <c r="I90" s="32"/>
      <c r="J90" s="32"/>
      <c r="K90" s="62"/>
    </row>
    <row r="91" spans="1:11" ht="14.25">
      <c r="A91" s="31"/>
      <c r="B91" s="32"/>
      <c r="C91" s="61"/>
      <c r="D91" s="61"/>
      <c r="E91" s="61"/>
      <c r="F91" s="61"/>
      <c r="G91" s="61"/>
      <c r="H91" s="32"/>
      <c r="I91" s="32"/>
      <c r="J91" s="32"/>
      <c r="K91" s="62"/>
    </row>
    <row r="92" spans="1:11" ht="14.25">
      <c r="A92" s="35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4.25">
      <c r="A93" s="35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0" ht="14.25">
      <c r="A94" s="35"/>
      <c r="B94" s="62"/>
      <c r="C94" s="62"/>
      <c r="D94" s="62"/>
      <c r="E94" s="62"/>
      <c r="F94" s="62"/>
      <c r="G94" s="62"/>
      <c r="H94" s="62"/>
      <c r="I94" s="62"/>
      <c r="J94" s="62"/>
    </row>
    <row r="95" spans="1:10" ht="14.25">
      <c r="A95" s="35"/>
      <c r="B95" s="62"/>
      <c r="C95" s="62"/>
      <c r="D95" s="62"/>
      <c r="E95" s="62"/>
      <c r="F95" s="62"/>
      <c r="G95" s="62"/>
      <c r="H95" s="62"/>
      <c r="I95" s="62"/>
      <c r="J95" s="62"/>
    </row>
    <row r="96" spans="1:10" ht="14.25">
      <c r="A96" s="35"/>
      <c r="B96" s="62"/>
      <c r="C96" s="62"/>
      <c r="D96" s="62"/>
      <c r="E96" s="62"/>
      <c r="F96" s="62"/>
      <c r="G96" s="62"/>
      <c r="H96" s="62"/>
      <c r="I96" s="62"/>
      <c r="J96" s="62"/>
    </row>
    <row r="97" spans="1:10" ht="14.25">
      <c r="A97" s="35"/>
      <c r="B97" s="62"/>
      <c r="C97" s="62"/>
      <c r="D97" s="62"/>
      <c r="E97" s="62"/>
      <c r="F97" s="62"/>
      <c r="G97" s="62"/>
      <c r="H97" s="62"/>
      <c r="I97" s="62"/>
      <c r="J97" s="62"/>
    </row>
  </sheetData>
  <sheetProtection/>
  <mergeCells count="13">
    <mergeCell ref="A1:K1"/>
    <mergeCell ref="A2:K2"/>
    <mergeCell ref="C3:G3"/>
    <mergeCell ref="H3:J3"/>
    <mergeCell ref="A23:B23"/>
    <mergeCell ref="C40:G40"/>
    <mergeCell ref="H40:J40"/>
    <mergeCell ref="A3:A4"/>
    <mergeCell ref="A40:A41"/>
    <mergeCell ref="B3:B4"/>
    <mergeCell ref="B40:B41"/>
    <mergeCell ref="K3:K4"/>
    <mergeCell ref="K36:K37"/>
  </mergeCells>
  <printOptions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市政所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李海萍</dc:creator>
  <cp:keywords/>
  <dc:description/>
  <cp:lastModifiedBy>Administrator</cp:lastModifiedBy>
  <cp:lastPrinted>2017-07-12T06:08:21Z</cp:lastPrinted>
  <dcterms:created xsi:type="dcterms:W3CDTF">2002-09-19T10:17:07Z</dcterms:created>
  <dcterms:modified xsi:type="dcterms:W3CDTF">2023-02-09T07:25:39Z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50CD3863394847FC8D1750F3C1A718E5</vt:lpwstr>
  </property>
</Properties>
</file>