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汇总表" sheetId="1" r:id="rId1"/>
    <sheet name="概算表" sheetId="2" r:id="rId2"/>
  </sheets>
  <definedNames/>
  <calcPr fullCalcOnLoad="1"/>
</workbook>
</file>

<file path=xl/sharedStrings.xml><?xml version="1.0" encoding="utf-8"?>
<sst xmlns="http://schemas.openxmlformats.org/spreadsheetml/2006/main" count="168" uniqueCount="98">
  <si>
    <t>汇总表</t>
  </si>
  <si>
    <t>序号</t>
  </si>
  <si>
    <t>工程或费用名称</t>
  </si>
  <si>
    <t xml:space="preserve">         概算价值  （万元）</t>
  </si>
  <si>
    <t>占投资额（%）</t>
  </si>
  <si>
    <t>建筑工程</t>
  </si>
  <si>
    <t>设备购置</t>
  </si>
  <si>
    <t>安装工程</t>
  </si>
  <si>
    <t>其他费用</t>
  </si>
  <si>
    <t>合计</t>
  </si>
  <si>
    <t>一</t>
  </si>
  <si>
    <t>工程费用</t>
  </si>
  <si>
    <t>二</t>
  </si>
  <si>
    <t>三</t>
  </si>
  <si>
    <t>预备费</t>
  </si>
  <si>
    <t>总投资</t>
  </si>
  <si>
    <t>工程审定概算表</t>
  </si>
  <si>
    <t>项目名称：平罗县红崖子乡红瑞村4-6区绿化工程</t>
  </si>
  <si>
    <t>概算价值（万元）</t>
  </si>
  <si>
    <t>技术经济指标（元）</t>
  </si>
  <si>
    <t>占投  资额（%）</t>
  </si>
  <si>
    <t>单位</t>
  </si>
  <si>
    <t>数量</t>
  </si>
  <si>
    <t>单位价值</t>
  </si>
  <si>
    <t>（一）</t>
  </si>
  <si>
    <t>绿化工程（苗木及养护水电费由建设方提供，养护期1年）</t>
  </si>
  <si>
    <t>云杉</t>
  </si>
  <si>
    <t>株</t>
  </si>
  <si>
    <t>樟子松</t>
  </si>
  <si>
    <t>油松</t>
  </si>
  <si>
    <t>侧柏</t>
  </si>
  <si>
    <t>垂柳</t>
  </si>
  <si>
    <t>核桃</t>
  </si>
  <si>
    <t>大国槐</t>
  </si>
  <si>
    <t>国槐</t>
  </si>
  <si>
    <t>香花槐</t>
  </si>
  <si>
    <t>绚丽海棠</t>
  </si>
  <si>
    <t>红叶碧桃</t>
  </si>
  <si>
    <t>紫叶稠李</t>
  </si>
  <si>
    <t>桑树</t>
  </si>
  <si>
    <t>山杏</t>
  </si>
  <si>
    <t>山桃</t>
  </si>
  <si>
    <t>卫矛</t>
  </si>
  <si>
    <t>金叶榆</t>
  </si>
  <si>
    <t>金银木</t>
  </si>
  <si>
    <t>丁香</t>
  </si>
  <si>
    <t>紫叶矮樱球</t>
  </si>
  <si>
    <t>金叶榆球</t>
  </si>
  <si>
    <t>苜蓿</t>
  </si>
  <si>
    <t>㎡</t>
  </si>
  <si>
    <t>除草养护</t>
  </si>
  <si>
    <t>（二）</t>
  </si>
  <si>
    <t>节水灌溉工程</t>
  </si>
  <si>
    <t>挖沟槽土方</t>
  </si>
  <si>
    <t>m³</t>
  </si>
  <si>
    <t>回填土方</t>
  </si>
  <si>
    <t>PE90管(0.6Mpa）</t>
  </si>
  <si>
    <t>m</t>
  </si>
  <si>
    <t>PE63管(0.6Mpa）</t>
  </si>
  <si>
    <t>PE32管(0.6Mpa）</t>
  </si>
  <si>
    <t>PE16管</t>
  </si>
  <si>
    <t>PE63过路拉管</t>
  </si>
  <si>
    <t>滴头</t>
  </si>
  <si>
    <t>个</t>
  </si>
  <si>
    <t>安装出水栓</t>
  </si>
  <si>
    <t>维修出水栓</t>
  </si>
  <si>
    <t>维修更换井盖</t>
  </si>
  <si>
    <t>（三）</t>
  </si>
  <si>
    <t>土建工程</t>
  </si>
  <si>
    <t>平整场地</t>
  </si>
  <si>
    <t>路床整形</t>
  </si>
  <si>
    <t>拆除路面</t>
  </si>
  <si>
    <t>场地混凝土硬化</t>
  </si>
  <si>
    <t>人行道整形</t>
  </si>
  <si>
    <t>铺设20cm厚砂砾石</t>
  </si>
  <si>
    <t>透水面包砖</t>
  </si>
  <si>
    <t>石材道牙</t>
  </si>
  <si>
    <t>钢护栏</t>
  </si>
  <si>
    <t>t</t>
  </si>
  <si>
    <t>独立基础</t>
  </si>
  <si>
    <t>独立基础模板</t>
  </si>
  <si>
    <t>围栏金属链</t>
  </si>
  <si>
    <t>原有六角亭拆除</t>
  </si>
  <si>
    <t>座</t>
  </si>
  <si>
    <t>新建六角亭</t>
  </si>
  <si>
    <t>六角亭花岗岩地面</t>
  </si>
  <si>
    <t>场地整形</t>
  </si>
  <si>
    <t>毛石护坡</t>
  </si>
  <si>
    <t>护坡抹灰及勾缝</t>
  </si>
  <si>
    <t>混凝土台阶</t>
  </si>
  <si>
    <t>U型车档</t>
  </si>
  <si>
    <t>项目建设管理费</t>
  </si>
  <si>
    <t>万元</t>
  </si>
  <si>
    <t>工程设计费</t>
  </si>
  <si>
    <t>工程监理费</t>
  </si>
  <si>
    <t>清单及招标控制价编制费</t>
  </si>
  <si>
    <t>竣工结算审核费</t>
  </si>
  <si>
    <t>招标代理服务费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</si>
</sst>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_ "/>
    <numFmt numFmtId="179" formatCode="0_ "/>
    <numFmt numFmtId="180" formatCode="0.00;[Red]0.00"/>
    <numFmt numFmtId="181" formatCode="0.00_);[Red]\(0.00\)"/>
    <numFmt numFmtId="182" formatCode="0.0_);[Red]\(0.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7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2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0" borderId="4" applyNumberFormat="0" applyFill="0" applyAlignment="0" applyProtection="0"/>
    <xf numFmtId="0" fontId="10" fillId="6" borderId="0" applyNumberFormat="0" applyBorder="0" applyAlignment="0" applyProtection="0"/>
    <xf numFmtId="0" fontId="19" fillId="8" borderId="5" applyNumberFormat="0" applyAlignment="0" applyProtection="0"/>
    <xf numFmtId="0" fontId="20" fillId="8" borderId="1" applyNumberFormat="0" applyAlignment="0" applyProtection="0"/>
    <xf numFmtId="0" fontId="21" fillId="9" borderId="6" applyNumberFormat="0" applyAlignment="0" applyProtection="0"/>
    <xf numFmtId="0" fontId="0" fillId="2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5" fillId="0" borderId="8" applyNumberFormat="0" applyFill="0" applyAlignment="0" applyProtection="0"/>
    <xf numFmtId="0" fontId="23" fillId="4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6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18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9" xfId="64" applyFont="1" applyFill="1" applyBorder="1" applyAlignment="1">
      <alignment horizontal="left" vertical="center" wrapText="1"/>
      <protection/>
    </xf>
    <xf numFmtId="0" fontId="1" fillId="0" borderId="9" xfId="64" applyFont="1" applyFill="1" applyBorder="1" applyAlignment="1">
      <alignment horizontal="center" vertical="center" wrapText="1"/>
      <protection/>
    </xf>
    <xf numFmtId="0" fontId="1" fillId="0" borderId="10" xfId="64" applyFont="1" applyFill="1" applyBorder="1" applyAlignment="1">
      <alignment horizontal="center" vertical="center"/>
      <protection/>
    </xf>
    <xf numFmtId="0" fontId="1" fillId="0" borderId="11" xfId="64" applyFont="1" applyFill="1" applyBorder="1" applyAlignment="1">
      <alignment horizontal="center" vertical="center" wrapText="1"/>
      <protection/>
    </xf>
    <xf numFmtId="0" fontId="1" fillId="0" borderId="12" xfId="64" applyFont="1" applyFill="1" applyBorder="1" applyAlignment="1">
      <alignment horizontal="center" vertical="center"/>
      <protection/>
    </xf>
    <xf numFmtId="0" fontId="1" fillId="0" borderId="13" xfId="64" applyFont="1" applyFill="1" applyBorder="1" applyAlignment="1">
      <alignment horizontal="center" vertical="center" wrapText="1"/>
      <protection/>
    </xf>
    <xf numFmtId="0" fontId="1" fillId="0" borderId="11" xfId="64" applyFont="1" applyFill="1" applyBorder="1" applyAlignment="1">
      <alignment horizontal="left" vertical="center" wrapText="1"/>
      <protection/>
    </xf>
    <xf numFmtId="177" fontId="1" fillId="0" borderId="11" xfId="64" applyNumberFormat="1" applyFont="1" applyFill="1" applyBorder="1" applyAlignment="1">
      <alignment horizontal="center" vertical="center" wrapText="1"/>
      <protection/>
    </xf>
    <xf numFmtId="0" fontId="1" fillId="0" borderId="14" xfId="64" applyFont="1" applyFill="1" applyBorder="1" applyAlignment="1">
      <alignment horizontal="center" vertical="center" wrapText="1"/>
      <protection/>
    </xf>
    <xf numFmtId="0" fontId="25" fillId="0" borderId="11" xfId="0" applyFont="1" applyFill="1" applyBorder="1" applyAlignment="1">
      <alignment horizontal="left" vertical="center" wrapText="1" readingOrder="1"/>
    </xf>
    <xf numFmtId="0" fontId="25" fillId="0" borderId="11" xfId="0" applyFont="1" applyFill="1" applyBorder="1" applyAlignment="1">
      <alignment horizontal="center" vertical="center" wrapText="1" readingOrder="1"/>
    </xf>
    <xf numFmtId="176" fontId="1" fillId="0" borderId="11" xfId="64" applyNumberFormat="1" applyFont="1" applyFill="1" applyBorder="1" applyAlignment="1">
      <alignment horizontal="center" vertical="center" wrapText="1"/>
      <protection/>
    </xf>
    <xf numFmtId="0" fontId="1" fillId="0" borderId="15" xfId="64" applyFont="1" applyFill="1" applyBorder="1" applyAlignment="1">
      <alignment horizontal="center" vertical="center" wrapText="1"/>
      <protection/>
    </xf>
    <xf numFmtId="0" fontId="1" fillId="0" borderId="16" xfId="64" applyFont="1" applyFill="1" applyBorder="1" applyAlignment="1">
      <alignment horizontal="center" vertical="center" wrapText="1"/>
      <protection/>
    </xf>
    <xf numFmtId="178" fontId="1" fillId="0" borderId="11" xfId="64" applyNumberFormat="1" applyFont="1" applyFill="1" applyBorder="1" applyAlignment="1">
      <alignment horizontal="center" vertical="center" wrapText="1"/>
      <protection/>
    </xf>
    <xf numFmtId="0" fontId="1" fillId="19" borderId="0" xfId="0" applyFont="1" applyFill="1" applyAlignment="1">
      <alignment vertical="center"/>
    </xf>
    <xf numFmtId="179" fontId="25" fillId="0" borderId="11" xfId="0" applyNumberFormat="1" applyFont="1" applyFill="1" applyBorder="1" applyAlignment="1">
      <alignment horizontal="center" vertical="center" wrapText="1" readingOrder="1"/>
    </xf>
    <xf numFmtId="177" fontId="25" fillId="0" borderId="11" xfId="0" applyNumberFormat="1" applyFont="1" applyFill="1" applyBorder="1" applyAlignment="1">
      <alignment horizontal="center" vertical="center" wrapText="1" readingOrder="1"/>
    </xf>
    <xf numFmtId="180" fontId="25" fillId="0" borderId="11" xfId="0" applyNumberFormat="1" applyFont="1" applyFill="1" applyBorder="1" applyAlignment="1">
      <alignment horizontal="center" vertical="center" wrapText="1" readingOrder="1"/>
    </xf>
    <xf numFmtId="0" fontId="1" fillId="0" borderId="11" xfId="0" applyFont="1" applyFill="1" applyBorder="1" applyAlignment="1">
      <alignment horizontal="left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>
      <alignment horizontal="center" vertical="center" wrapText="1"/>
    </xf>
    <xf numFmtId="0" fontId="1" fillId="0" borderId="14" xfId="64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64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64" applyFont="1" applyFill="1" applyBorder="1" applyAlignment="1">
      <alignment horizontal="center" vertical="center" wrapText="1"/>
      <protection/>
    </xf>
    <xf numFmtId="176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81" fontId="0" fillId="0" borderId="0" xfId="0" applyNumberFormat="1" applyFont="1" applyFill="1" applyAlignment="1">
      <alignment horizontal="center" vertical="center"/>
    </xf>
    <xf numFmtId="181" fontId="1" fillId="0" borderId="11" xfId="64" applyNumberFormat="1" applyFont="1" applyFill="1" applyBorder="1" applyAlignment="1">
      <alignment horizontal="center" vertical="center" wrapText="1"/>
      <protection/>
    </xf>
    <xf numFmtId="10" fontId="1" fillId="0" borderId="11" xfId="64" applyNumberFormat="1" applyFont="1" applyFill="1" applyBorder="1" applyAlignment="1">
      <alignment horizontal="center" vertical="center" wrapText="1"/>
      <protection/>
    </xf>
    <xf numFmtId="177" fontId="1" fillId="0" borderId="11" xfId="0" applyNumberFormat="1" applyFont="1" applyFill="1" applyBorder="1" applyAlignment="1">
      <alignment horizontal="center" vertical="center" wrapText="1"/>
    </xf>
    <xf numFmtId="10" fontId="1" fillId="0" borderId="11" xfId="25" applyNumberFormat="1" applyFont="1" applyFill="1" applyBorder="1" applyAlignment="1">
      <alignment horizontal="center" vertical="center" wrapText="1"/>
    </xf>
    <xf numFmtId="10" fontId="1" fillId="0" borderId="11" xfId="0" applyNumberFormat="1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/>
    </xf>
    <xf numFmtId="181" fontId="1" fillId="0" borderId="15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181" fontId="1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A1">
      <selection activeCell="K9" sqref="K9"/>
    </sheetView>
  </sheetViews>
  <sheetFormatPr defaultColWidth="9.00390625" defaultRowHeight="13.5"/>
  <cols>
    <col min="1" max="1" width="5.375" style="0" customWidth="1"/>
    <col min="2" max="2" width="20.75390625" style="0" customWidth="1"/>
    <col min="3" max="3" width="9.50390625" style="0" customWidth="1"/>
    <col min="4" max="4" width="9.75390625" style="0" customWidth="1"/>
    <col min="5" max="5" width="9.625" style="0" customWidth="1"/>
    <col min="6" max="6" width="10.125" style="0" customWidth="1"/>
    <col min="7" max="7" width="12.25390625" style="0" customWidth="1"/>
    <col min="8" max="8" width="10.625" style="0" customWidth="1"/>
    <col min="9" max="16384" width="7.875" style="0" customWidth="1"/>
  </cols>
  <sheetData>
    <row r="1" spans="1:8" s="45" customFormat="1" ht="27" customHeight="1">
      <c r="A1" s="46" t="s">
        <v>0</v>
      </c>
      <c r="B1" s="47"/>
      <c r="C1" s="47"/>
      <c r="D1" s="47"/>
      <c r="E1" s="47"/>
      <c r="F1" s="47"/>
      <c r="G1" s="47"/>
      <c r="H1" s="47"/>
    </row>
    <row r="2" spans="1:8" s="45" customFormat="1" ht="27.75" customHeight="1">
      <c r="A2" s="48" t="str">
        <f>'概算表'!A2</f>
        <v>项目名称：平罗县红崖子乡红瑞村4-6区绿化工程</v>
      </c>
      <c r="B2" s="48"/>
      <c r="C2" s="48"/>
      <c r="D2" s="48"/>
      <c r="E2" s="48"/>
      <c r="F2" s="48"/>
      <c r="G2" s="48"/>
      <c r="H2" s="48"/>
    </row>
    <row r="3" spans="1:8" s="45" customFormat="1" ht="27.75" customHeight="1">
      <c r="A3" s="49" t="s">
        <v>1</v>
      </c>
      <c r="B3" s="50" t="s">
        <v>2</v>
      </c>
      <c r="C3" s="51" t="s">
        <v>3</v>
      </c>
      <c r="D3" s="52"/>
      <c r="E3" s="53"/>
      <c r="F3" s="53"/>
      <c r="G3" s="54"/>
      <c r="H3" s="49" t="s">
        <v>4</v>
      </c>
    </row>
    <row r="4" spans="1:8" s="45" customFormat="1" ht="27.75" customHeight="1">
      <c r="A4" s="55"/>
      <c r="B4" s="55"/>
      <c r="C4" s="56" t="s">
        <v>5</v>
      </c>
      <c r="D4" s="56" t="s">
        <v>6</v>
      </c>
      <c r="E4" s="56" t="s">
        <v>7</v>
      </c>
      <c r="F4" s="56" t="s">
        <v>8</v>
      </c>
      <c r="G4" s="57" t="s">
        <v>9</v>
      </c>
      <c r="H4" s="55"/>
    </row>
    <row r="5" spans="1:9" s="45" customFormat="1" ht="27.75" customHeight="1">
      <c r="A5" s="56" t="s">
        <v>10</v>
      </c>
      <c r="B5" s="58" t="s">
        <v>11</v>
      </c>
      <c r="C5" s="59">
        <f>'概算表'!C5</f>
        <v>113.627174498</v>
      </c>
      <c r="D5" s="59"/>
      <c r="E5" s="59">
        <f>'概算表'!E5</f>
        <v>20.608709000000005</v>
      </c>
      <c r="F5" s="59"/>
      <c r="G5" s="59">
        <f>C5+D5+E5</f>
        <v>134.23588349800002</v>
      </c>
      <c r="H5" s="60">
        <f>G5/G15*100+0.01</f>
        <v>94.2410883647885</v>
      </c>
      <c r="I5" s="66"/>
    </row>
    <row r="6" spans="1:9" s="45" customFormat="1" ht="27.75" customHeight="1">
      <c r="A6" s="56" t="s">
        <v>12</v>
      </c>
      <c r="B6" s="58" t="s">
        <v>8</v>
      </c>
      <c r="C6" s="61"/>
      <c r="D6" s="61"/>
      <c r="E6" s="61"/>
      <c r="F6" s="61">
        <f>'概算表'!G64</f>
        <v>6.7977051403387225</v>
      </c>
      <c r="G6" s="59">
        <f>F6</f>
        <v>6.7977051403387225</v>
      </c>
      <c r="H6" s="60">
        <f>G6/G15*100</f>
        <v>4.77186231479289</v>
      </c>
      <c r="I6" s="66"/>
    </row>
    <row r="7" spans="1:9" s="45" customFormat="1" ht="27.75" customHeight="1">
      <c r="A7" s="56" t="s">
        <v>13</v>
      </c>
      <c r="B7" s="62" t="s">
        <v>14</v>
      </c>
      <c r="C7" s="61"/>
      <c r="D7" s="61"/>
      <c r="E7" s="61"/>
      <c r="F7" s="61">
        <f>'概算表'!G71</f>
        <v>1.4103358863833877</v>
      </c>
      <c r="G7" s="59">
        <f>F7</f>
        <v>1.4103358863833877</v>
      </c>
      <c r="H7" s="60">
        <f>G7/G15*100</f>
        <v>0.9900295067958139</v>
      </c>
      <c r="I7" s="66"/>
    </row>
    <row r="8" spans="1:9" s="45" customFormat="1" ht="27.75" customHeight="1">
      <c r="A8" s="56"/>
      <c r="B8" s="63"/>
      <c r="C8" s="61"/>
      <c r="D8" s="61"/>
      <c r="E8" s="61"/>
      <c r="F8" s="59"/>
      <c r="G8" s="59"/>
      <c r="H8" s="60"/>
      <c r="I8" s="66"/>
    </row>
    <row r="9" spans="1:9" s="45" customFormat="1" ht="27.75" customHeight="1">
      <c r="A9" s="56"/>
      <c r="B9" s="63"/>
      <c r="C9" s="61"/>
      <c r="D9" s="61"/>
      <c r="E9" s="61"/>
      <c r="F9" s="59"/>
      <c r="G9" s="59"/>
      <c r="H9" s="60"/>
      <c r="I9" s="66"/>
    </row>
    <row r="10" spans="1:9" s="45" customFormat="1" ht="27.75" customHeight="1">
      <c r="A10" s="56"/>
      <c r="B10" s="63"/>
      <c r="C10" s="61"/>
      <c r="D10" s="61"/>
      <c r="E10" s="61"/>
      <c r="F10" s="59"/>
      <c r="G10" s="59"/>
      <c r="H10" s="60"/>
      <c r="I10" s="66"/>
    </row>
    <row r="11" spans="1:9" s="45" customFormat="1" ht="27.75" customHeight="1">
      <c r="A11" s="56"/>
      <c r="B11" s="63"/>
      <c r="C11" s="61"/>
      <c r="D11" s="61"/>
      <c r="E11" s="61"/>
      <c r="F11" s="59"/>
      <c r="G11" s="59"/>
      <c r="H11" s="60"/>
      <c r="I11" s="66"/>
    </row>
    <row r="12" spans="1:9" s="45" customFormat="1" ht="27.75" customHeight="1">
      <c r="A12" s="56"/>
      <c r="B12" s="63"/>
      <c r="C12" s="61"/>
      <c r="D12" s="61"/>
      <c r="E12" s="61"/>
      <c r="F12" s="59"/>
      <c r="G12" s="59"/>
      <c r="H12" s="60"/>
      <c r="I12" s="66"/>
    </row>
    <row r="13" spans="1:9" s="45" customFormat="1" ht="27.75" customHeight="1">
      <c r="A13" s="56"/>
      <c r="B13" s="63"/>
      <c r="C13" s="61"/>
      <c r="D13" s="61"/>
      <c r="E13" s="61"/>
      <c r="F13" s="59"/>
      <c r="G13" s="59"/>
      <c r="H13" s="60"/>
      <c r="I13" s="66"/>
    </row>
    <row r="14" spans="1:9" s="45" customFormat="1" ht="27.75" customHeight="1">
      <c r="A14" s="56"/>
      <c r="B14" s="63"/>
      <c r="C14" s="61"/>
      <c r="D14" s="61"/>
      <c r="E14" s="61"/>
      <c r="F14" s="59"/>
      <c r="G14" s="59"/>
      <c r="H14" s="60"/>
      <c r="I14" s="66"/>
    </row>
    <row r="15" spans="1:9" s="45" customFormat="1" ht="27.75" customHeight="1">
      <c r="A15" s="64" t="s">
        <v>15</v>
      </c>
      <c r="B15" s="65"/>
      <c r="C15" s="61">
        <f>C5+C6+C7</f>
        <v>113.627174498</v>
      </c>
      <c r="D15" s="61"/>
      <c r="E15" s="61">
        <f>E5+E6+E7</f>
        <v>20.608709000000005</v>
      </c>
      <c r="F15" s="61">
        <f>F5+F6+F7</f>
        <v>8.20804102672211</v>
      </c>
      <c r="G15" s="61">
        <f>G5+G6+G7+0.01</f>
        <v>142.45392452472214</v>
      </c>
      <c r="H15" s="61">
        <f>H5+H6+H7</f>
        <v>100.00298018637719</v>
      </c>
      <c r="I15" s="66"/>
    </row>
    <row r="16" s="45" customFormat="1" ht="27.75" customHeight="1"/>
    <row r="17" s="45" customFormat="1" ht="14.25"/>
  </sheetData>
  <sheetProtection/>
  <mergeCells count="7">
    <mergeCell ref="A1:H1"/>
    <mergeCell ref="A2:H2"/>
    <mergeCell ref="C3:G3"/>
    <mergeCell ref="A15:B15"/>
    <mergeCell ref="A3:A4"/>
    <mergeCell ref="B3:B4"/>
    <mergeCell ref="H3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79"/>
  <sheetViews>
    <sheetView tabSelected="1" zoomScaleSheetLayoutView="100" workbookViewId="0" topLeftCell="A1">
      <pane ySplit="4" topLeftCell="A41" activePane="bottomLeft" state="frozen"/>
      <selection pane="bottomLeft" activeCell="A1" sqref="A1:K1"/>
    </sheetView>
  </sheetViews>
  <sheetFormatPr defaultColWidth="9.00390625" defaultRowHeight="13.5"/>
  <cols>
    <col min="1" max="1" width="7.00390625" style="3" customWidth="1"/>
    <col min="2" max="2" width="16.25390625" style="4" customWidth="1"/>
    <col min="3" max="3" width="9.00390625" style="5" customWidth="1"/>
    <col min="4" max="4" width="9.125" style="5" customWidth="1"/>
    <col min="5" max="6" width="8.875" style="5" customWidth="1"/>
    <col min="7" max="7" width="9.50390625" style="6" customWidth="1"/>
    <col min="8" max="8" width="5.625" style="6" customWidth="1"/>
    <col min="9" max="9" width="9.375" style="6" customWidth="1"/>
    <col min="10" max="10" width="9.375" style="5" customWidth="1"/>
    <col min="11" max="11" width="7.50390625" style="3" customWidth="1"/>
    <col min="12" max="12" width="9.00390625" style="3" customWidth="1"/>
    <col min="13" max="13" width="12.625" style="3" bestFit="1" customWidth="1"/>
    <col min="14" max="14" width="11.50390625" style="3" bestFit="1" customWidth="1"/>
    <col min="15" max="16384" width="9.00390625" style="3" customWidth="1"/>
  </cols>
  <sheetData>
    <row r="1" spans="1:11" ht="39.75" customHeight="1">
      <c r="A1" s="7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4.75" customHeight="1">
      <c r="A2" s="9" t="s">
        <v>17</v>
      </c>
      <c r="B2" s="9"/>
      <c r="C2" s="10"/>
      <c r="D2" s="10"/>
      <c r="E2" s="10"/>
      <c r="F2" s="10"/>
      <c r="G2" s="10"/>
      <c r="H2" s="9"/>
      <c r="I2" s="9"/>
      <c r="J2" s="9"/>
      <c r="K2" s="9"/>
    </row>
    <row r="3" spans="1:11" ht="24" customHeight="1">
      <c r="A3" s="11" t="s">
        <v>1</v>
      </c>
      <c r="B3" s="12" t="s">
        <v>2</v>
      </c>
      <c r="C3" s="12" t="s">
        <v>18</v>
      </c>
      <c r="D3" s="12"/>
      <c r="E3" s="12"/>
      <c r="F3" s="12"/>
      <c r="G3" s="12"/>
      <c r="H3" s="12" t="s">
        <v>19</v>
      </c>
      <c r="I3" s="12"/>
      <c r="J3" s="12"/>
      <c r="K3" s="21" t="s">
        <v>20</v>
      </c>
    </row>
    <row r="4" spans="1:11" s="1" customFormat="1" ht="24" customHeight="1">
      <c r="A4" s="13"/>
      <c r="B4" s="12"/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21</v>
      </c>
      <c r="I4" s="12" t="s">
        <v>22</v>
      </c>
      <c r="J4" s="12" t="s">
        <v>23</v>
      </c>
      <c r="K4" s="22"/>
    </row>
    <row r="5" spans="1:41" s="2" customFormat="1" ht="24" customHeight="1">
      <c r="A5" s="14" t="s">
        <v>10</v>
      </c>
      <c r="B5" s="15" t="s">
        <v>11</v>
      </c>
      <c r="C5" s="16">
        <f>C6+C30+C42</f>
        <v>113.627174498</v>
      </c>
      <c r="D5" s="16"/>
      <c r="E5" s="16">
        <f>E6+E30+E42</f>
        <v>20.608709000000005</v>
      </c>
      <c r="F5" s="16"/>
      <c r="G5" s="16">
        <f>C5+D5+E5</f>
        <v>134.23588349800002</v>
      </c>
      <c r="H5" s="12"/>
      <c r="I5" s="12"/>
      <c r="J5" s="23"/>
      <c r="K5" s="16">
        <f>G5/G73*100+0.01</f>
        <v>94.2410883647885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s="2" customFormat="1" ht="57" customHeight="1">
      <c r="A6" s="14" t="s">
        <v>24</v>
      </c>
      <c r="B6" s="15" t="s">
        <v>25</v>
      </c>
      <c r="C6" s="16">
        <f>SUM(C7:C29)</f>
        <v>58.905636099999995</v>
      </c>
      <c r="D6" s="16"/>
      <c r="E6" s="16"/>
      <c r="F6" s="16"/>
      <c r="G6" s="16">
        <f aca="true" t="shared" si="0" ref="G6:G30">C6+D6+E6</f>
        <v>58.905636099999995</v>
      </c>
      <c r="H6" s="12"/>
      <c r="I6" s="24"/>
      <c r="J6" s="23"/>
      <c r="K6" s="1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s="2" customFormat="1" ht="24" customHeight="1">
      <c r="A7" s="17">
        <v>1</v>
      </c>
      <c r="B7" s="18" t="s">
        <v>26</v>
      </c>
      <c r="C7" s="16">
        <f>I7*J7/10000</f>
        <v>0.026494</v>
      </c>
      <c r="D7" s="16"/>
      <c r="E7" s="16"/>
      <c r="F7" s="16"/>
      <c r="G7" s="16">
        <f t="shared" si="0"/>
        <v>0.026494</v>
      </c>
      <c r="H7" s="19" t="s">
        <v>27</v>
      </c>
      <c r="I7" s="25">
        <v>2</v>
      </c>
      <c r="J7" s="26">
        <v>132.47</v>
      </c>
      <c r="K7" s="16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s="2" customFormat="1" ht="24" customHeight="1">
      <c r="A8" s="17">
        <v>2</v>
      </c>
      <c r="B8" s="18" t="s">
        <v>28</v>
      </c>
      <c r="C8" s="16">
        <f aca="true" t="shared" si="1" ref="C8:C30">I8*J8/10000</f>
        <v>4.670693999999999</v>
      </c>
      <c r="D8" s="16"/>
      <c r="E8" s="16"/>
      <c r="F8" s="16"/>
      <c r="G8" s="16">
        <f t="shared" si="0"/>
        <v>4.670693999999999</v>
      </c>
      <c r="H8" s="19" t="s">
        <v>27</v>
      </c>
      <c r="I8" s="25">
        <v>342</v>
      </c>
      <c r="J8" s="26">
        <v>136.57</v>
      </c>
      <c r="K8" s="16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s="2" customFormat="1" ht="24" customHeight="1">
      <c r="A9" s="17">
        <v>3</v>
      </c>
      <c r="B9" s="18" t="s">
        <v>29</v>
      </c>
      <c r="C9" s="16">
        <f t="shared" si="1"/>
        <v>0.23216900000000001</v>
      </c>
      <c r="D9" s="16"/>
      <c r="E9" s="16"/>
      <c r="F9" s="16"/>
      <c r="G9" s="16">
        <f t="shared" si="0"/>
        <v>0.23216900000000001</v>
      </c>
      <c r="H9" s="19" t="s">
        <v>27</v>
      </c>
      <c r="I9" s="25">
        <v>17</v>
      </c>
      <c r="J9" s="26">
        <v>136.57</v>
      </c>
      <c r="K9" s="16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s="2" customFormat="1" ht="24" customHeight="1">
      <c r="A10" s="17">
        <v>4</v>
      </c>
      <c r="B10" s="18" t="s">
        <v>30</v>
      </c>
      <c r="C10" s="16">
        <f t="shared" si="1"/>
        <v>2.6967440000000003</v>
      </c>
      <c r="D10" s="16"/>
      <c r="E10" s="16"/>
      <c r="F10" s="16"/>
      <c r="G10" s="16">
        <f t="shared" si="0"/>
        <v>2.6967440000000003</v>
      </c>
      <c r="H10" s="19" t="s">
        <v>27</v>
      </c>
      <c r="I10" s="25">
        <v>632</v>
      </c>
      <c r="J10" s="26">
        <v>42.67</v>
      </c>
      <c r="K10" s="16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s="2" customFormat="1" ht="24" customHeight="1">
      <c r="A11" s="17">
        <v>5</v>
      </c>
      <c r="B11" s="18" t="s">
        <v>31</v>
      </c>
      <c r="C11" s="16">
        <f t="shared" si="1"/>
        <v>1.5026339999999998</v>
      </c>
      <c r="D11" s="16"/>
      <c r="E11" s="16"/>
      <c r="F11" s="16"/>
      <c r="G11" s="16">
        <f t="shared" si="0"/>
        <v>1.5026339999999998</v>
      </c>
      <c r="H11" s="19" t="s">
        <v>27</v>
      </c>
      <c r="I11" s="25">
        <v>399</v>
      </c>
      <c r="J11" s="26">
        <v>37.66</v>
      </c>
      <c r="K11" s="16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s="2" customFormat="1" ht="24" customHeight="1">
      <c r="A12" s="17">
        <v>6</v>
      </c>
      <c r="B12" s="18" t="s">
        <v>32</v>
      </c>
      <c r="C12" s="16">
        <f t="shared" si="1"/>
        <v>0.274918</v>
      </c>
      <c r="D12" s="16"/>
      <c r="E12" s="16"/>
      <c r="F12" s="16"/>
      <c r="G12" s="16">
        <f t="shared" si="0"/>
        <v>0.274918</v>
      </c>
      <c r="H12" s="19" t="s">
        <v>27</v>
      </c>
      <c r="I12" s="25">
        <v>73</v>
      </c>
      <c r="J12" s="26">
        <v>37.66</v>
      </c>
      <c r="K12" s="1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s="2" customFormat="1" ht="24" customHeight="1">
      <c r="A13" s="17">
        <v>7</v>
      </c>
      <c r="B13" s="18" t="s">
        <v>33</v>
      </c>
      <c r="C13" s="16">
        <f t="shared" si="1"/>
        <v>0.178052</v>
      </c>
      <c r="D13" s="16"/>
      <c r="E13" s="16"/>
      <c r="F13" s="16"/>
      <c r="G13" s="16">
        <f t="shared" si="0"/>
        <v>0.178052</v>
      </c>
      <c r="H13" s="19" t="s">
        <v>27</v>
      </c>
      <c r="I13" s="25">
        <v>28</v>
      </c>
      <c r="J13" s="26">
        <v>63.59</v>
      </c>
      <c r="K13" s="1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s="2" customFormat="1" ht="24" customHeight="1">
      <c r="A14" s="17">
        <v>8</v>
      </c>
      <c r="B14" s="18" t="s">
        <v>34</v>
      </c>
      <c r="C14" s="16">
        <f t="shared" si="1"/>
        <v>2.6926080000000003</v>
      </c>
      <c r="D14" s="16"/>
      <c r="E14" s="16"/>
      <c r="F14" s="16"/>
      <c r="G14" s="16">
        <f t="shared" si="0"/>
        <v>2.6926080000000003</v>
      </c>
      <c r="H14" s="19" t="s">
        <v>27</v>
      </c>
      <c r="I14" s="25">
        <v>512</v>
      </c>
      <c r="J14" s="26">
        <v>52.59</v>
      </c>
      <c r="K14" s="1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s="2" customFormat="1" ht="24" customHeight="1">
      <c r="A15" s="17">
        <v>9</v>
      </c>
      <c r="B15" s="18" t="s">
        <v>35</v>
      </c>
      <c r="C15" s="16">
        <f t="shared" si="1"/>
        <v>1.6986569999999999</v>
      </c>
      <c r="D15" s="16"/>
      <c r="E15" s="16"/>
      <c r="F15" s="16"/>
      <c r="G15" s="16">
        <f t="shared" si="0"/>
        <v>1.6986569999999999</v>
      </c>
      <c r="H15" s="19" t="s">
        <v>27</v>
      </c>
      <c r="I15" s="25">
        <v>323</v>
      </c>
      <c r="J15" s="26">
        <v>52.59</v>
      </c>
      <c r="K15" s="1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s="2" customFormat="1" ht="24" customHeight="1">
      <c r="A16" s="17">
        <v>10</v>
      </c>
      <c r="B16" s="18" t="s">
        <v>36</v>
      </c>
      <c r="C16" s="16">
        <f t="shared" si="1"/>
        <v>1.3821219999999999</v>
      </c>
      <c r="D16" s="16"/>
      <c r="E16" s="16"/>
      <c r="F16" s="16"/>
      <c r="G16" s="16">
        <f t="shared" si="0"/>
        <v>1.3821219999999999</v>
      </c>
      <c r="H16" s="19" t="s">
        <v>27</v>
      </c>
      <c r="I16" s="25">
        <v>367</v>
      </c>
      <c r="J16" s="26">
        <v>37.66</v>
      </c>
      <c r="K16" s="1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s="2" customFormat="1" ht="24" customHeight="1">
      <c r="A17" s="17">
        <v>11</v>
      </c>
      <c r="B17" s="18" t="s">
        <v>37</v>
      </c>
      <c r="C17" s="16">
        <f t="shared" si="1"/>
        <v>0.7004759999999999</v>
      </c>
      <c r="D17" s="16"/>
      <c r="E17" s="16"/>
      <c r="F17" s="16"/>
      <c r="G17" s="16">
        <f t="shared" si="0"/>
        <v>0.7004759999999999</v>
      </c>
      <c r="H17" s="19" t="s">
        <v>27</v>
      </c>
      <c r="I17" s="25">
        <v>186</v>
      </c>
      <c r="J17" s="26">
        <v>37.66</v>
      </c>
      <c r="K17" s="16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s="2" customFormat="1" ht="24" customHeight="1">
      <c r="A18" s="17">
        <v>12</v>
      </c>
      <c r="B18" s="18" t="s">
        <v>38</v>
      </c>
      <c r="C18" s="16">
        <f t="shared" si="1"/>
        <v>1.231482</v>
      </c>
      <c r="D18" s="16"/>
      <c r="E18" s="16"/>
      <c r="F18" s="16"/>
      <c r="G18" s="16">
        <f t="shared" si="0"/>
        <v>1.231482</v>
      </c>
      <c r="H18" s="19" t="s">
        <v>27</v>
      </c>
      <c r="I18" s="25">
        <v>327</v>
      </c>
      <c r="J18" s="26">
        <v>37.66</v>
      </c>
      <c r="K18" s="16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s="2" customFormat="1" ht="24" customHeight="1">
      <c r="A19" s="17">
        <v>13</v>
      </c>
      <c r="B19" s="18" t="s">
        <v>39</v>
      </c>
      <c r="C19" s="16">
        <f t="shared" si="1"/>
        <v>0.5649</v>
      </c>
      <c r="D19" s="16"/>
      <c r="E19" s="16"/>
      <c r="F19" s="16"/>
      <c r="G19" s="16">
        <f t="shared" si="0"/>
        <v>0.5649</v>
      </c>
      <c r="H19" s="19" t="s">
        <v>27</v>
      </c>
      <c r="I19" s="25">
        <v>150</v>
      </c>
      <c r="J19" s="26">
        <v>37.66</v>
      </c>
      <c r="K19" s="16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s="2" customFormat="1" ht="24" customHeight="1">
      <c r="A20" s="17">
        <v>14</v>
      </c>
      <c r="B20" s="18" t="s">
        <v>40</v>
      </c>
      <c r="C20" s="16">
        <f t="shared" si="1"/>
        <v>2.3575159999999995</v>
      </c>
      <c r="D20" s="16"/>
      <c r="E20" s="16"/>
      <c r="F20" s="16"/>
      <c r="G20" s="16">
        <f t="shared" si="0"/>
        <v>2.3575159999999995</v>
      </c>
      <c r="H20" s="19" t="s">
        <v>27</v>
      </c>
      <c r="I20" s="25">
        <v>626</v>
      </c>
      <c r="J20" s="26">
        <v>37.66</v>
      </c>
      <c r="K20" s="16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s="2" customFormat="1" ht="24" customHeight="1">
      <c r="A21" s="17">
        <v>15</v>
      </c>
      <c r="B21" s="18" t="s">
        <v>41</v>
      </c>
      <c r="C21" s="16">
        <f t="shared" si="1"/>
        <v>1.3406959999999999</v>
      </c>
      <c r="D21" s="16"/>
      <c r="E21" s="16"/>
      <c r="F21" s="16"/>
      <c r="G21" s="16">
        <f t="shared" si="0"/>
        <v>1.3406959999999999</v>
      </c>
      <c r="H21" s="19" t="s">
        <v>27</v>
      </c>
      <c r="I21" s="25">
        <v>356</v>
      </c>
      <c r="J21" s="26">
        <v>37.66</v>
      </c>
      <c r="K21" s="16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s="2" customFormat="1" ht="24" customHeight="1">
      <c r="A22" s="17">
        <v>16</v>
      </c>
      <c r="B22" s="18" t="s">
        <v>42</v>
      </c>
      <c r="C22" s="16">
        <f t="shared" si="1"/>
        <v>0.35023799999999994</v>
      </c>
      <c r="D22" s="16"/>
      <c r="E22" s="16"/>
      <c r="F22" s="16"/>
      <c r="G22" s="16">
        <f t="shared" si="0"/>
        <v>0.35023799999999994</v>
      </c>
      <c r="H22" s="19" t="s">
        <v>27</v>
      </c>
      <c r="I22" s="25">
        <v>93</v>
      </c>
      <c r="J22" s="26">
        <v>37.66</v>
      </c>
      <c r="K22" s="16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s="2" customFormat="1" ht="24" customHeight="1">
      <c r="A23" s="17">
        <v>17</v>
      </c>
      <c r="B23" s="18" t="s">
        <v>43</v>
      </c>
      <c r="C23" s="16">
        <f t="shared" si="1"/>
        <v>9.358509999999999</v>
      </c>
      <c r="D23" s="16"/>
      <c r="E23" s="16"/>
      <c r="F23" s="16"/>
      <c r="G23" s="16">
        <f t="shared" si="0"/>
        <v>9.358509999999999</v>
      </c>
      <c r="H23" s="19" t="s">
        <v>27</v>
      </c>
      <c r="I23" s="25">
        <v>2485</v>
      </c>
      <c r="J23" s="26">
        <v>37.66</v>
      </c>
      <c r="K23" s="16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s="2" customFormat="1" ht="24" customHeight="1">
      <c r="A24" s="17">
        <v>18</v>
      </c>
      <c r="B24" s="18" t="s">
        <v>44</v>
      </c>
      <c r="C24" s="16">
        <f t="shared" si="1"/>
        <v>0.78561</v>
      </c>
      <c r="D24" s="16"/>
      <c r="E24" s="16"/>
      <c r="F24" s="16"/>
      <c r="G24" s="16">
        <f t="shared" si="0"/>
        <v>0.78561</v>
      </c>
      <c r="H24" s="19" t="s">
        <v>27</v>
      </c>
      <c r="I24" s="25">
        <v>406</v>
      </c>
      <c r="J24" s="26">
        <v>19.35</v>
      </c>
      <c r="K24" s="16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s="2" customFormat="1" ht="24" customHeight="1">
      <c r="A25" s="17">
        <v>19</v>
      </c>
      <c r="B25" s="18" t="s">
        <v>45</v>
      </c>
      <c r="C25" s="16">
        <f t="shared" si="1"/>
        <v>1.209375</v>
      </c>
      <c r="D25" s="16"/>
      <c r="E25" s="16"/>
      <c r="F25" s="16"/>
      <c r="G25" s="16">
        <f t="shared" si="0"/>
        <v>1.209375</v>
      </c>
      <c r="H25" s="19" t="s">
        <v>27</v>
      </c>
      <c r="I25" s="25">
        <v>625</v>
      </c>
      <c r="J25" s="26">
        <v>19.35</v>
      </c>
      <c r="K25" s="16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s="2" customFormat="1" ht="24" customHeight="1">
      <c r="A26" s="17">
        <v>20</v>
      </c>
      <c r="B26" s="18" t="s">
        <v>46</v>
      </c>
      <c r="C26" s="16">
        <f t="shared" si="1"/>
        <v>0.204352</v>
      </c>
      <c r="D26" s="16"/>
      <c r="E26" s="16"/>
      <c r="F26" s="16"/>
      <c r="G26" s="16">
        <f t="shared" si="0"/>
        <v>0.204352</v>
      </c>
      <c r="H26" s="19" t="s">
        <v>27</v>
      </c>
      <c r="I26" s="25">
        <v>124</v>
      </c>
      <c r="J26" s="26">
        <v>16.48</v>
      </c>
      <c r="K26" s="16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s="2" customFormat="1" ht="24" customHeight="1">
      <c r="A27" s="17">
        <v>21</v>
      </c>
      <c r="B27" s="18" t="s">
        <v>47</v>
      </c>
      <c r="C27" s="16">
        <f t="shared" si="1"/>
        <v>0.092288</v>
      </c>
      <c r="D27" s="16"/>
      <c r="E27" s="16"/>
      <c r="F27" s="16"/>
      <c r="G27" s="16">
        <f t="shared" si="0"/>
        <v>0.092288</v>
      </c>
      <c r="H27" s="19" t="s">
        <v>27</v>
      </c>
      <c r="I27" s="25">
        <v>56</v>
      </c>
      <c r="J27" s="26">
        <v>16.48</v>
      </c>
      <c r="K27" s="16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s="2" customFormat="1" ht="24" customHeight="1">
      <c r="A28" s="17">
        <v>22</v>
      </c>
      <c r="B28" s="18" t="s">
        <v>48</v>
      </c>
      <c r="C28" s="16">
        <f t="shared" si="1"/>
        <v>9.345342200000001</v>
      </c>
      <c r="D28" s="16"/>
      <c r="E28" s="16"/>
      <c r="F28" s="16"/>
      <c r="G28" s="16">
        <f t="shared" si="0"/>
        <v>9.345342200000001</v>
      </c>
      <c r="H28" s="19" t="s">
        <v>49</v>
      </c>
      <c r="I28" s="26">
        <v>17274.2</v>
      </c>
      <c r="J28" s="26">
        <v>5.41</v>
      </c>
      <c r="K28" s="16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s="2" customFormat="1" ht="24" customHeight="1">
      <c r="A29" s="17">
        <v>23</v>
      </c>
      <c r="B29" s="18" t="s">
        <v>50</v>
      </c>
      <c r="C29" s="16">
        <f t="shared" si="1"/>
        <v>16.009758899999998</v>
      </c>
      <c r="D29" s="16"/>
      <c r="E29" s="16"/>
      <c r="F29" s="16"/>
      <c r="G29" s="16">
        <f t="shared" si="0"/>
        <v>16.009758899999998</v>
      </c>
      <c r="H29" s="19" t="s">
        <v>49</v>
      </c>
      <c r="I29" s="26">
        <v>63783.9</v>
      </c>
      <c r="J29" s="26">
        <v>2.51</v>
      </c>
      <c r="K29" s="16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s="2" customFormat="1" ht="24" customHeight="1">
      <c r="A30" s="17" t="s">
        <v>51</v>
      </c>
      <c r="B30" s="18" t="s">
        <v>52</v>
      </c>
      <c r="C30" s="16">
        <f>SUM(C31:C41)</f>
        <v>1.7179068</v>
      </c>
      <c r="D30" s="16"/>
      <c r="E30" s="16">
        <f>SUM(E31:E41)</f>
        <v>20.608709000000005</v>
      </c>
      <c r="F30" s="16"/>
      <c r="G30" s="16">
        <f aca="true" t="shared" si="2" ref="G30:G63">C30+D30+E30</f>
        <v>22.326615800000006</v>
      </c>
      <c r="H30" s="19"/>
      <c r="I30" s="25"/>
      <c r="J30" s="26"/>
      <c r="K30" s="16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s="2" customFormat="1" ht="24" customHeight="1">
      <c r="A31" s="17">
        <v>1</v>
      </c>
      <c r="B31" s="18" t="s">
        <v>53</v>
      </c>
      <c r="C31" s="16">
        <f>I31*J31/10000</f>
        <v>0.19738029999999998</v>
      </c>
      <c r="D31" s="16"/>
      <c r="E31" s="16"/>
      <c r="F31" s="16"/>
      <c r="G31" s="16">
        <f t="shared" si="2"/>
        <v>0.19738029999999998</v>
      </c>
      <c r="H31" s="19" t="s">
        <v>54</v>
      </c>
      <c r="I31" s="26">
        <v>193.7</v>
      </c>
      <c r="J31" s="27">
        <v>10.19</v>
      </c>
      <c r="K31" s="16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s="2" customFormat="1" ht="24" customHeight="1">
      <c r="A32" s="17">
        <v>2</v>
      </c>
      <c r="B32" s="18" t="s">
        <v>55</v>
      </c>
      <c r="C32" s="16">
        <f>I32*J32/10000</f>
        <v>0.2605265</v>
      </c>
      <c r="D32" s="16"/>
      <c r="E32" s="16"/>
      <c r="F32" s="16"/>
      <c r="G32" s="16">
        <f t="shared" si="2"/>
        <v>0.2605265</v>
      </c>
      <c r="H32" s="19" t="s">
        <v>54</v>
      </c>
      <c r="I32" s="26">
        <v>193.7</v>
      </c>
      <c r="J32" s="27">
        <v>13.45</v>
      </c>
      <c r="K32" s="16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s="2" customFormat="1" ht="24" customHeight="1">
      <c r="A33" s="17">
        <v>3</v>
      </c>
      <c r="B33" s="18" t="s">
        <v>56</v>
      </c>
      <c r="C33" s="16"/>
      <c r="D33" s="16"/>
      <c r="E33" s="16">
        <f>I33*J33/10000</f>
        <v>0.577077</v>
      </c>
      <c r="F33" s="16"/>
      <c r="G33" s="16">
        <f t="shared" si="2"/>
        <v>0.577077</v>
      </c>
      <c r="H33" s="19" t="s">
        <v>57</v>
      </c>
      <c r="I33" s="26">
        <v>149</v>
      </c>
      <c r="J33" s="27">
        <v>38.73</v>
      </c>
      <c r="K33" s="16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s="2" customFormat="1" ht="24" customHeight="1">
      <c r="A34" s="17">
        <v>4</v>
      </c>
      <c r="B34" s="18" t="s">
        <v>58</v>
      </c>
      <c r="C34" s="16"/>
      <c r="D34" s="16"/>
      <c r="E34" s="16">
        <f aca="true" t="shared" si="3" ref="E34:E40">I34*J34/10000</f>
        <v>5.456</v>
      </c>
      <c r="F34" s="16"/>
      <c r="G34" s="16">
        <f t="shared" si="2"/>
        <v>5.456</v>
      </c>
      <c r="H34" s="19" t="s">
        <v>57</v>
      </c>
      <c r="I34" s="26">
        <v>2750</v>
      </c>
      <c r="J34" s="27">
        <v>19.84</v>
      </c>
      <c r="K34" s="16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s="2" customFormat="1" ht="24" customHeight="1">
      <c r="A35" s="17">
        <v>5</v>
      </c>
      <c r="B35" s="18" t="s">
        <v>59</v>
      </c>
      <c r="C35" s="16"/>
      <c r="D35" s="16"/>
      <c r="E35" s="16">
        <f t="shared" si="3"/>
        <v>6.96702</v>
      </c>
      <c r="F35" s="16"/>
      <c r="G35" s="16">
        <f t="shared" si="2"/>
        <v>6.96702</v>
      </c>
      <c r="H35" s="19" t="s">
        <v>57</v>
      </c>
      <c r="I35" s="26">
        <v>5596</v>
      </c>
      <c r="J35" s="27">
        <v>12.45</v>
      </c>
      <c r="K35" s="16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s="2" customFormat="1" ht="24" customHeight="1">
      <c r="A36" s="17">
        <v>6</v>
      </c>
      <c r="B36" s="18" t="s">
        <v>60</v>
      </c>
      <c r="C36" s="16"/>
      <c r="D36" s="16"/>
      <c r="E36" s="16">
        <f t="shared" si="3"/>
        <v>3.6</v>
      </c>
      <c r="F36" s="16"/>
      <c r="G36" s="16">
        <f t="shared" si="2"/>
        <v>3.6</v>
      </c>
      <c r="H36" s="19" t="s">
        <v>57</v>
      </c>
      <c r="I36" s="26">
        <v>40000</v>
      </c>
      <c r="J36" s="27">
        <v>0.9</v>
      </c>
      <c r="K36" s="16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s="2" customFormat="1" ht="24" customHeight="1">
      <c r="A37" s="17">
        <v>7</v>
      </c>
      <c r="B37" s="18" t="s">
        <v>61</v>
      </c>
      <c r="C37" s="16"/>
      <c r="D37" s="16"/>
      <c r="E37" s="16">
        <f t="shared" si="3"/>
        <v>1.3277199999999998</v>
      </c>
      <c r="F37" s="16"/>
      <c r="G37" s="16">
        <f t="shared" si="2"/>
        <v>1.3277199999999998</v>
      </c>
      <c r="H37" s="19" t="s">
        <v>57</v>
      </c>
      <c r="I37" s="26">
        <v>95</v>
      </c>
      <c r="J37" s="27">
        <v>139.76</v>
      </c>
      <c r="K37" s="16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s="2" customFormat="1" ht="24" customHeight="1">
      <c r="A38" s="17">
        <v>8</v>
      </c>
      <c r="B38" s="18" t="s">
        <v>62</v>
      </c>
      <c r="C38" s="16"/>
      <c r="D38" s="16"/>
      <c r="E38" s="16">
        <f t="shared" si="3"/>
        <v>0.130064</v>
      </c>
      <c r="F38" s="16"/>
      <c r="G38" s="16">
        <f t="shared" si="2"/>
        <v>0.130064</v>
      </c>
      <c r="H38" s="19" t="s">
        <v>63</v>
      </c>
      <c r="I38" s="25">
        <v>8129</v>
      </c>
      <c r="J38" s="27">
        <v>0.16</v>
      </c>
      <c r="K38" s="16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s="2" customFormat="1" ht="24" customHeight="1">
      <c r="A39" s="17">
        <v>9</v>
      </c>
      <c r="B39" s="18" t="s">
        <v>64</v>
      </c>
      <c r="C39" s="16"/>
      <c r="D39" s="16"/>
      <c r="E39" s="16">
        <f t="shared" si="3"/>
        <v>0.153528</v>
      </c>
      <c r="F39" s="16"/>
      <c r="G39" s="16">
        <f t="shared" si="2"/>
        <v>0.153528</v>
      </c>
      <c r="H39" s="19" t="s">
        <v>63</v>
      </c>
      <c r="I39" s="25">
        <v>6</v>
      </c>
      <c r="J39" s="27">
        <v>255.88</v>
      </c>
      <c r="K39" s="16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s="2" customFormat="1" ht="24" customHeight="1">
      <c r="A40" s="17">
        <v>10</v>
      </c>
      <c r="B40" s="18" t="s">
        <v>65</v>
      </c>
      <c r="C40" s="16"/>
      <c r="D40" s="16"/>
      <c r="E40" s="16">
        <f t="shared" si="3"/>
        <v>2.3973</v>
      </c>
      <c r="F40" s="16"/>
      <c r="G40" s="16">
        <f t="shared" si="2"/>
        <v>2.3973</v>
      </c>
      <c r="H40" s="19" t="s">
        <v>63</v>
      </c>
      <c r="I40" s="25">
        <v>150</v>
      </c>
      <c r="J40" s="27">
        <v>159.82</v>
      </c>
      <c r="K40" s="16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s="2" customFormat="1" ht="24" customHeight="1">
      <c r="A41" s="17">
        <v>11</v>
      </c>
      <c r="B41" s="18" t="s">
        <v>66</v>
      </c>
      <c r="C41" s="16">
        <f>I41*J41/10000</f>
        <v>1.26</v>
      </c>
      <c r="D41" s="16"/>
      <c r="E41" s="16"/>
      <c r="F41" s="16"/>
      <c r="G41" s="16">
        <f t="shared" si="2"/>
        <v>1.26</v>
      </c>
      <c r="H41" s="19" t="s">
        <v>63</v>
      </c>
      <c r="I41" s="25">
        <v>50</v>
      </c>
      <c r="J41" s="27">
        <v>252</v>
      </c>
      <c r="K41" s="16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s="2" customFormat="1" ht="24" customHeight="1">
      <c r="A42" s="17" t="s">
        <v>67</v>
      </c>
      <c r="B42" s="18" t="s">
        <v>68</v>
      </c>
      <c r="C42" s="16">
        <f>SUM(C43:C63)</f>
        <v>53.003631598000005</v>
      </c>
      <c r="D42" s="16"/>
      <c r="E42" s="16"/>
      <c r="F42" s="16"/>
      <c r="G42" s="16">
        <f t="shared" si="2"/>
        <v>53.003631598000005</v>
      </c>
      <c r="H42" s="19"/>
      <c r="I42" s="25"/>
      <c r="J42" s="27"/>
      <c r="K42" s="16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s="2" customFormat="1" ht="24" customHeight="1">
      <c r="A43" s="17">
        <v>1</v>
      </c>
      <c r="B43" s="18" t="s">
        <v>69</v>
      </c>
      <c r="C43" s="16">
        <f aca="true" t="shared" si="4" ref="C42:C65">I43*J43/10000</f>
        <v>3.973</v>
      </c>
      <c r="D43" s="16"/>
      <c r="E43" s="16"/>
      <c r="F43" s="16"/>
      <c r="G43" s="16">
        <f t="shared" si="2"/>
        <v>3.973</v>
      </c>
      <c r="H43" s="19" t="s">
        <v>49</v>
      </c>
      <c r="I43" s="26">
        <v>34250</v>
      </c>
      <c r="J43" s="27">
        <v>1.16</v>
      </c>
      <c r="K43" s="16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s="2" customFormat="1" ht="24" customHeight="1">
      <c r="A44" s="17">
        <v>2</v>
      </c>
      <c r="B44" s="18" t="s">
        <v>70</v>
      </c>
      <c r="C44" s="16">
        <f t="shared" si="4"/>
        <v>0.1504</v>
      </c>
      <c r="D44" s="16"/>
      <c r="E44" s="16"/>
      <c r="F44" s="16"/>
      <c r="G44" s="16">
        <f t="shared" si="2"/>
        <v>0.1504</v>
      </c>
      <c r="H44" s="19" t="s">
        <v>49</v>
      </c>
      <c r="I44" s="26">
        <v>400</v>
      </c>
      <c r="J44" s="27">
        <v>3.76</v>
      </c>
      <c r="K44" s="16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s="2" customFormat="1" ht="24" customHeight="1">
      <c r="A45" s="17">
        <v>3</v>
      </c>
      <c r="B45" s="18" t="s">
        <v>71</v>
      </c>
      <c r="C45" s="16">
        <f t="shared" si="4"/>
        <v>0.67</v>
      </c>
      <c r="D45" s="16"/>
      <c r="E45" s="16"/>
      <c r="F45" s="16"/>
      <c r="G45" s="16">
        <f t="shared" si="2"/>
        <v>0.67</v>
      </c>
      <c r="H45" s="19" t="s">
        <v>49</v>
      </c>
      <c r="I45" s="26">
        <v>400</v>
      </c>
      <c r="J45" s="27">
        <v>16.75</v>
      </c>
      <c r="K45" s="16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1" s="2" customFormat="1" ht="24" customHeight="1">
      <c r="A46" s="17">
        <v>4</v>
      </c>
      <c r="B46" s="18" t="s">
        <v>72</v>
      </c>
      <c r="C46" s="16">
        <f t="shared" si="4"/>
        <v>4.1148</v>
      </c>
      <c r="D46" s="16"/>
      <c r="E46" s="16"/>
      <c r="F46" s="16"/>
      <c r="G46" s="16">
        <f t="shared" si="2"/>
        <v>4.1148</v>
      </c>
      <c r="H46" s="19" t="s">
        <v>49</v>
      </c>
      <c r="I46" s="26">
        <v>400</v>
      </c>
      <c r="J46" s="27">
        <v>102.87</v>
      </c>
      <c r="K46" s="16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s="2" customFormat="1" ht="24" customHeight="1">
      <c r="A47" s="17">
        <v>5</v>
      </c>
      <c r="B47" s="18" t="s">
        <v>73</v>
      </c>
      <c r="C47" s="16">
        <f t="shared" si="4"/>
        <v>0.0379</v>
      </c>
      <c r="D47" s="16"/>
      <c r="E47" s="16"/>
      <c r="F47" s="16"/>
      <c r="G47" s="16">
        <f t="shared" si="2"/>
        <v>0.0379</v>
      </c>
      <c r="H47" s="19" t="s">
        <v>49</v>
      </c>
      <c r="I47" s="26">
        <v>100</v>
      </c>
      <c r="J47" s="27">
        <v>3.79</v>
      </c>
      <c r="K47" s="16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s="2" customFormat="1" ht="24" customHeight="1">
      <c r="A48" s="17">
        <v>6</v>
      </c>
      <c r="B48" s="18" t="s">
        <v>74</v>
      </c>
      <c r="C48" s="16">
        <f t="shared" si="4"/>
        <v>0.2897</v>
      </c>
      <c r="D48" s="16"/>
      <c r="E48" s="16"/>
      <c r="F48" s="16"/>
      <c r="G48" s="16">
        <f t="shared" si="2"/>
        <v>0.2897</v>
      </c>
      <c r="H48" s="19" t="s">
        <v>49</v>
      </c>
      <c r="I48" s="26">
        <v>100</v>
      </c>
      <c r="J48" s="27">
        <v>28.97</v>
      </c>
      <c r="K48" s="16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s="2" customFormat="1" ht="24" customHeight="1">
      <c r="A49" s="17">
        <v>7</v>
      </c>
      <c r="B49" s="18" t="s">
        <v>75</v>
      </c>
      <c r="C49" s="16">
        <f t="shared" si="4"/>
        <v>0.9516</v>
      </c>
      <c r="D49" s="16"/>
      <c r="E49" s="16"/>
      <c r="F49" s="16"/>
      <c r="G49" s="16">
        <f t="shared" si="2"/>
        <v>0.9516</v>
      </c>
      <c r="H49" s="19" t="s">
        <v>49</v>
      </c>
      <c r="I49" s="26">
        <v>100</v>
      </c>
      <c r="J49" s="27">
        <v>95.16</v>
      </c>
      <c r="K49" s="16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s="2" customFormat="1" ht="24" customHeight="1">
      <c r="A50" s="17">
        <v>8</v>
      </c>
      <c r="B50" s="18" t="s">
        <v>76</v>
      </c>
      <c r="C50" s="16">
        <f t="shared" si="4"/>
        <v>0.8301700000000001</v>
      </c>
      <c r="D50" s="16"/>
      <c r="E50" s="16"/>
      <c r="F50" s="16"/>
      <c r="G50" s="16">
        <f t="shared" si="2"/>
        <v>0.8301700000000001</v>
      </c>
      <c r="H50" s="19" t="s">
        <v>57</v>
      </c>
      <c r="I50" s="26">
        <v>110</v>
      </c>
      <c r="J50" s="27">
        <v>75.47</v>
      </c>
      <c r="K50" s="16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s="2" customFormat="1" ht="24" customHeight="1">
      <c r="A51" s="17">
        <v>9</v>
      </c>
      <c r="B51" s="18" t="s">
        <v>77</v>
      </c>
      <c r="C51" s="16">
        <f t="shared" si="4"/>
        <v>1.6319265979999997</v>
      </c>
      <c r="D51" s="16"/>
      <c r="E51" s="16"/>
      <c r="F51" s="16"/>
      <c r="G51" s="16">
        <f t="shared" si="2"/>
        <v>1.6319265979999997</v>
      </c>
      <c r="H51" s="19" t="s">
        <v>78</v>
      </c>
      <c r="I51" s="26">
        <v>1.402</v>
      </c>
      <c r="J51" s="27">
        <v>11639.99</v>
      </c>
      <c r="K51" s="16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:41" s="2" customFormat="1" ht="24" customHeight="1">
      <c r="A52" s="17">
        <v>10</v>
      </c>
      <c r="B52" s="18" t="s">
        <v>79</v>
      </c>
      <c r="C52" s="16">
        <f t="shared" si="4"/>
        <v>0.42991599999999996</v>
      </c>
      <c r="D52" s="16"/>
      <c r="E52" s="16"/>
      <c r="F52" s="16"/>
      <c r="G52" s="16">
        <f t="shared" si="2"/>
        <v>0.42991599999999996</v>
      </c>
      <c r="H52" s="19" t="s">
        <v>54</v>
      </c>
      <c r="I52" s="26">
        <v>11.5</v>
      </c>
      <c r="J52" s="27">
        <v>373.84</v>
      </c>
      <c r="K52" s="16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s="2" customFormat="1" ht="24" customHeight="1">
      <c r="A53" s="17">
        <v>11</v>
      </c>
      <c r="B53" s="18" t="s">
        <v>80</v>
      </c>
      <c r="C53" s="16">
        <f t="shared" si="4"/>
        <v>0.5282640000000001</v>
      </c>
      <c r="D53" s="16"/>
      <c r="E53" s="16"/>
      <c r="F53" s="16"/>
      <c r="G53" s="16">
        <f t="shared" si="2"/>
        <v>0.5282640000000001</v>
      </c>
      <c r="H53" s="19" t="s">
        <v>49</v>
      </c>
      <c r="I53" s="26">
        <v>92</v>
      </c>
      <c r="J53" s="27">
        <v>57.42</v>
      </c>
      <c r="K53" s="16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1:41" s="2" customFormat="1" ht="24" customHeight="1">
      <c r="A54" s="17">
        <v>12</v>
      </c>
      <c r="B54" s="18" t="s">
        <v>81</v>
      </c>
      <c r="C54" s="16">
        <f t="shared" si="4"/>
        <v>3.0434400000000004</v>
      </c>
      <c r="D54" s="16"/>
      <c r="E54" s="16"/>
      <c r="F54" s="16"/>
      <c r="G54" s="16">
        <f t="shared" si="2"/>
        <v>3.0434400000000004</v>
      </c>
      <c r="H54" s="19" t="s">
        <v>57</v>
      </c>
      <c r="I54" s="26">
        <v>540</v>
      </c>
      <c r="J54" s="27">
        <v>56.36</v>
      </c>
      <c r="K54" s="16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s="2" customFormat="1" ht="24" customHeight="1">
      <c r="A55" s="17">
        <v>13</v>
      </c>
      <c r="B55" s="18" t="s">
        <v>82</v>
      </c>
      <c r="C55" s="16">
        <f t="shared" si="4"/>
        <v>0.7</v>
      </c>
      <c r="D55" s="16"/>
      <c r="E55" s="16"/>
      <c r="F55" s="16"/>
      <c r="G55" s="16">
        <f t="shared" si="2"/>
        <v>0.7</v>
      </c>
      <c r="H55" s="19" t="s">
        <v>83</v>
      </c>
      <c r="I55" s="25">
        <v>1</v>
      </c>
      <c r="J55" s="27">
        <v>7000</v>
      </c>
      <c r="K55" s="16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s="2" customFormat="1" ht="24" customHeight="1">
      <c r="A56" s="17">
        <v>14</v>
      </c>
      <c r="B56" s="18" t="s">
        <v>84</v>
      </c>
      <c r="C56" s="16">
        <f t="shared" si="4"/>
        <v>22</v>
      </c>
      <c r="D56" s="16"/>
      <c r="E56" s="16"/>
      <c r="F56" s="16"/>
      <c r="G56" s="16">
        <f t="shared" si="2"/>
        <v>22</v>
      </c>
      <c r="H56" s="19" t="s">
        <v>83</v>
      </c>
      <c r="I56" s="25">
        <v>1</v>
      </c>
      <c r="J56" s="27">
        <v>220000</v>
      </c>
      <c r="K56" s="16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s="2" customFormat="1" ht="24" customHeight="1">
      <c r="A57" s="17">
        <v>15</v>
      </c>
      <c r="B57" s="18" t="s">
        <v>85</v>
      </c>
      <c r="C57" s="16">
        <f t="shared" si="4"/>
        <v>1.4107470000000002</v>
      </c>
      <c r="D57" s="16"/>
      <c r="E57" s="16"/>
      <c r="F57" s="16"/>
      <c r="G57" s="16">
        <f t="shared" si="2"/>
        <v>1.4107470000000002</v>
      </c>
      <c r="H57" s="19" t="s">
        <v>49</v>
      </c>
      <c r="I57" s="26">
        <v>61</v>
      </c>
      <c r="J57" s="27">
        <v>231.27</v>
      </c>
      <c r="K57" s="16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s="2" customFormat="1" ht="24" customHeight="1">
      <c r="A58" s="17">
        <v>16</v>
      </c>
      <c r="B58" s="18" t="s">
        <v>55</v>
      </c>
      <c r="C58" s="16">
        <f t="shared" si="4"/>
        <v>0.04445</v>
      </c>
      <c r="D58" s="16"/>
      <c r="E58" s="16"/>
      <c r="F58" s="16"/>
      <c r="G58" s="16">
        <f t="shared" si="2"/>
        <v>0.04445</v>
      </c>
      <c r="H58" s="19" t="s">
        <v>54</v>
      </c>
      <c r="I58" s="26">
        <v>50</v>
      </c>
      <c r="J58" s="27">
        <v>8.89</v>
      </c>
      <c r="K58" s="16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s="2" customFormat="1" ht="24" customHeight="1">
      <c r="A59" s="17">
        <v>17</v>
      </c>
      <c r="B59" s="18" t="s">
        <v>86</v>
      </c>
      <c r="C59" s="16">
        <f t="shared" si="4"/>
        <v>0.506088</v>
      </c>
      <c r="D59" s="16"/>
      <c r="E59" s="16"/>
      <c r="F59" s="16"/>
      <c r="G59" s="16">
        <f t="shared" si="2"/>
        <v>0.506088</v>
      </c>
      <c r="H59" s="19" t="s">
        <v>49</v>
      </c>
      <c r="I59" s="26">
        <v>648</v>
      </c>
      <c r="J59" s="27">
        <v>7.81</v>
      </c>
      <c r="K59" s="16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s="2" customFormat="1" ht="24" customHeight="1">
      <c r="A60" s="17">
        <v>18</v>
      </c>
      <c r="B60" s="18" t="s">
        <v>87</v>
      </c>
      <c r="C60" s="16">
        <f t="shared" si="4"/>
        <v>8.22921</v>
      </c>
      <c r="D60" s="16"/>
      <c r="E60" s="16"/>
      <c r="F60" s="16"/>
      <c r="G60" s="16">
        <f t="shared" si="2"/>
        <v>8.22921</v>
      </c>
      <c r="H60" s="19" t="s">
        <v>54</v>
      </c>
      <c r="I60" s="26">
        <v>165</v>
      </c>
      <c r="J60" s="27">
        <v>498.74</v>
      </c>
      <c r="K60" s="16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s="2" customFormat="1" ht="24" customHeight="1">
      <c r="A61" s="17">
        <v>19</v>
      </c>
      <c r="B61" s="18" t="s">
        <v>88</v>
      </c>
      <c r="C61" s="16">
        <f t="shared" si="4"/>
        <v>3.11905</v>
      </c>
      <c r="D61" s="16"/>
      <c r="E61" s="16"/>
      <c r="F61" s="16"/>
      <c r="G61" s="16">
        <f t="shared" si="2"/>
        <v>3.11905</v>
      </c>
      <c r="H61" s="19" t="s">
        <v>49</v>
      </c>
      <c r="I61" s="26">
        <v>550</v>
      </c>
      <c r="J61" s="27">
        <v>56.71</v>
      </c>
      <c r="K61" s="16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s="2" customFormat="1" ht="24" customHeight="1">
      <c r="A62" s="17">
        <v>20</v>
      </c>
      <c r="B62" s="18" t="s">
        <v>89</v>
      </c>
      <c r="C62" s="16">
        <f t="shared" si="4"/>
        <v>0.18697000000000003</v>
      </c>
      <c r="D62" s="16"/>
      <c r="E62" s="16"/>
      <c r="F62" s="16"/>
      <c r="G62" s="16">
        <f t="shared" si="2"/>
        <v>0.18697000000000003</v>
      </c>
      <c r="H62" s="19" t="s">
        <v>49</v>
      </c>
      <c r="I62" s="26">
        <v>14</v>
      </c>
      <c r="J62" s="27">
        <f>65.76+67.79</f>
        <v>133.55</v>
      </c>
      <c r="K62" s="16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s="2" customFormat="1" ht="24" customHeight="1">
      <c r="A63" s="17">
        <v>21</v>
      </c>
      <c r="B63" s="18" t="s">
        <v>90</v>
      </c>
      <c r="C63" s="16">
        <f t="shared" si="4"/>
        <v>0.156</v>
      </c>
      <c r="D63" s="16"/>
      <c r="E63" s="16"/>
      <c r="F63" s="16"/>
      <c r="G63" s="16">
        <f t="shared" si="2"/>
        <v>0.156</v>
      </c>
      <c r="H63" s="19" t="s">
        <v>63</v>
      </c>
      <c r="I63" s="25">
        <v>8</v>
      </c>
      <c r="J63" s="27">
        <v>195</v>
      </c>
      <c r="K63" s="16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11" ht="24" customHeight="1">
      <c r="A64" s="14" t="s">
        <v>12</v>
      </c>
      <c r="B64" s="15" t="s">
        <v>8</v>
      </c>
      <c r="C64" s="16"/>
      <c r="D64" s="16"/>
      <c r="E64" s="16"/>
      <c r="F64" s="16">
        <f>SUM(F65:F70)</f>
        <v>6.7977051403387225</v>
      </c>
      <c r="G64" s="16">
        <f aca="true" t="shared" si="5" ref="G64:G71">F64</f>
        <v>6.7977051403387225</v>
      </c>
      <c r="H64" s="20"/>
      <c r="I64" s="20"/>
      <c r="J64" s="12"/>
      <c r="K64" s="16">
        <f>G64/G73*100</f>
        <v>4.77186231479289</v>
      </c>
    </row>
    <row r="65" spans="1:11" ht="24" customHeight="1">
      <c r="A65" s="14">
        <v>1</v>
      </c>
      <c r="B65" s="15" t="s">
        <v>91</v>
      </c>
      <c r="C65" s="16"/>
      <c r="D65" s="16"/>
      <c r="E65" s="16"/>
      <c r="F65" s="16">
        <f>I65*J65</f>
        <v>0.6711794174900001</v>
      </c>
      <c r="G65" s="16">
        <f t="shared" si="5"/>
        <v>0.6711794174900001</v>
      </c>
      <c r="H65" s="20" t="s">
        <v>92</v>
      </c>
      <c r="I65" s="39">
        <f>G5</f>
        <v>134.23588349800002</v>
      </c>
      <c r="J65" s="40">
        <v>0.005</v>
      </c>
      <c r="K65" s="16"/>
    </row>
    <row r="66" spans="1:11" ht="24" customHeight="1">
      <c r="A66" s="14">
        <v>2</v>
      </c>
      <c r="B66" s="28" t="s">
        <v>93</v>
      </c>
      <c r="C66" s="29"/>
      <c r="D66" s="29"/>
      <c r="E66" s="29"/>
      <c r="F66" s="29">
        <f>I66*J66</f>
        <v>2.818953553458001</v>
      </c>
      <c r="G66" s="30">
        <f t="shared" si="5"/>
        <v>2.818953553458001</v>
      </c>
      <c r="H66" s="30" t="s">
        <v>92</v>
      </c>
      <c r="I66" s="41">
        <f>G5</f>
        <v>134.23588349800002</v>
      </c>
      <c r="J66" s="42">
        <v>0.021</v>
      </c>
      <c r="K66" s="43"/>
    </row>
    <row r="67" spans="1:11" ht="24" customHeight="1">
      <c r="A67" s="14">
        <v>3</v>
      </c>
      <c r="B67" s="28" t="s">
        <v>94</v>
      </c>
      <c r="C67" s="29"/>
      <c r="D67" s="29"/>
      <c r="E67" s="29"/>
      <c r="F67" s="29">
        <f>I67*J67</f>
        <v>1.6108306019760004</v>
      </c>
      <c r="G67" s="30">
        <f t="shared" si="5"/>
        <v>1.6108306019760004</v>
      </c>
      <c r="H67" s="30" t="s">
        <v>92</v>
      </c>
      <c r="I67" s="41">
        <f>I66</f>
        <v>134.23588349800002</v>
      </c>
      <c r="J67" s="42">
        <v>0.012</v>
      </c>
      <c r="K67" s="43"/>
    </row>
    <row r="68" spans="1:11" ht="34.5" customHeight="1">
      <c r="A68" s="14">
        <v>4</v>
      </c>
      <c r="B68" s="28" t="s">
        <v>95</v>
      </c>
      <c r="C68" s="29"/>
      <c r="D68" s="29"/>
      <c r="E68" s="29"/>
      <c r="F68" s="29">
        <f>I68*5.8/1000*0.8</f>
        <v>0.6228544994307201</v>
      </c>
      <c r="G68" s="30">
        <f t="shared" si="5"/>
        <v>0.6228544994307201</v>
      </c>
      <c r="H68" s="30" t="s">
        <v>92</v>
      </c>
      <c r="I68" s="41">
        <f>I66</f>
        <v>134.23588349800002</v>
      </c>
      <c r="J68" s="42">
        <f>G68/I68</f>
        <v>0.00464</v>
      </c>
      <c r="K68" s="43"/>
    </row>
    <row r="69" spans="1:11" ht="24" customHeight="1">
      <c r="A69" s="14">
        <v>5</v>
      </c>
      <c r="B69" s="28" t="s">
        <v>96</v>
      </c>
      <c r="C69" s="29"/>
      <c r="D69" s="29"/>
      <c r="E69" s="29"/>
      <c r="F69" s="29">
        <f>I69*J69</f>
        <v>0.4027076504940001</v>
      </c>
      <c r="G69" s="30">
        <f t="shared" si="5"/>
        <v>0.4027076504940001</v>
      </c>
      <c r="H69" s="30" t="s">
        <v>92</v>
      </c>
      <c r="I69" s="41">
        <f>I66</f>
        <v>134.23588349800002</v>
      </c>
      <c r="J69" s="42">
        <v>0.003</v>
      </c>
      <c r="K69" s="43"/>
    </row>
    <row r="70" spans="1:11" ht="24" customHeight="1">
      <c r="A70" s="14">
        <v>6</v>
      </c>
      <c r="B70" s="28" t="s">
        <v>97</v>
      </c>
      <c r="C70" s="29"/>
      <c r="D70" s="29"/>
      <c r="E70" s="29"/>
      <c r="F70" s="29">
        <f>I70*J70</f>
        <v>0.6711794174900001</v>
      </c>
      <c r="G70" s="30">
        <f t="shared" si="5"/>
        <v>0.6711794174900001</v>
      </c>
      <c r="H70" s="30" t="s">
        <v>92</v>
      </c>
      <c r="I70" s="41">
        <f>G5</f>
        <v>134.23588349800002</v>
      </c>
      <c r="J70" s="42">
        <v>0.005</v>
      </c>
      <c r="K70" s="43"/>
    </row>
    <row r="71" spans="1:11" ht="24" customHeight="1">
      <c r="A71" s="31" t="s">
        <v>13</v>
      </c>
      <c r="B71" s="32" t="s">
        <v>14</v>
      </c>
      <c r="C71" s="29"/>
      <c r="D71" s="29"/>
      <c r="E71" s="29"/>
      <c r="F71" s="29">
        <f>I71*J71</f>
        <v>1.4103358863833877</v>
      </c>
      <c r="G71" s="30">
        <f t="shared" si="5"/>
        <v>1.4103358863833877</v>
      </c>
      <c r="H71" s="30" t="s">
        <v>92</v>
      </c>
      <c r="I71" s="41">
        <f>G5+G64</f>
        <v>141.03358863833876</v>
      </c>
      <c r="J71" s="42">
        <v>0.01</v>
      </c>
      <c r="K71" s="41">
        <f>G71/G73*100</f>
        <v>0.9900295067958139</v>
      </c>
    </row>
    <row r="72" spans="1:11" ht="24" customHeight="1">
      <c r="A72" s="33"/>
      <c r="B72" s="34"/>
      <c r="C72" s="29"/>
      <c r="D72" s="29"/>
      <c r="E72" s="29"/>
      <c r="F72" s="29"/>
      <c r="G72" s="30"/>
      <c r="H72" s="30"/>
      <c r="I72" s="41"/>
      <c r="J72" s="42"/>
      <c r="K72" s="43"/>
    </row>
    <row r="73" spans="1:11" ht="24" customHeight="1">
      <c r="A73" s="31" t="s">
        <v>15</v>
      </c>
      <c r="B73" s="35"/>
      <c r="C73" s="16">
        <f>C5</f>
        <v>113.627174498</v>
      </c>
      <c r="D73" s="16"/>
      <c r="E73" s="16">
        <f>E5</f>
        <v>20.608709000000005</v>
      </c>
      <c r="F73" s="16">
        <f>F64+F71</f>
        <v>8.20804102672211</v>
      </c>
      <c r="G73" s="16">
        <f>G5+G64+G71+0.01</f>
        <v>142.45392452472214</v>
      </c>
      <c r="H73" s="36"/>
      <c r="I73" s="36"/>
      <c r="J73" s="44"/>
      <c r="K73" s="16">
        <f>K5+K64+K71</f>
        <v>100.00298018637719</v>
      </c>
    </row>
    <row r="74" spans="1:11" ht="24.75" customHeight="1">
      <c r="A74" s="37"/>
      <c r="B74" s="5"/>
      <c r="G74" s="38"/>
      <c r="K74" s="37"/>
    </row>
    <row r="75" spans="1:11" ht="24.75" customHeight="1">
      <c r="A75" s="37"/>
      <c r="B75" s="5"/>
      <c r="G75" s="38"/>
      <c r="K75" s="37"/>
    </row>
    <row r="76" spans="1:11" ht="24.75" customHeight="1">
      <c r="A76" s="37"/>
      <c r="B76" s="5"/>
      <c r="K76" s="37"/>
    </row>
    <row r="77" ht="25.5" customHeight="1"/>
    <row r="78" ht="25.5" customHeight="1"/>
    <row r="79" ht="25.5" customHeight="1">
      <c r="F79" s="6"/>
    </row>
    <row r="80" ht="25.5" customHeight="1"/>
    <row r="81" ht="25.5" customHeight="1"/>
    <row r="82" ht="25.5" customHeight="1"/>
    <row r="83" ht="25.5" customHeight="1"/>
    <row r="84" ht="25.5" customHeight="1"/>
    <row r="85" ht="25.5" customHeight="1"/>
  </sheetData>
  <sheetProtection/>
  <mergeCells count="8">
    <mergeCell ref="A1:K1"/>
    <mergeCell ref="A2:K2"/>
    <mergeCell ref="C3:G3"/>
    <mergeCell ref="H3:J3"/>
    <mergeCell ref="A73:B73"/>
    <mergeCell ref="A3:A4"/>
    <mergeCell ref="B3:B4"/>
    <mergeCell ref="K3:K4"/>
  </mergeCells>
  <printOptions/>
  <pageMargins left="0.25" right="0.25" top="0.75" bottom="0.75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2020-12-10T03:25:03Z</cp:lastPrinted>
  <dcterms:created xsi:type="dcterms:W3CDTF">2015-02-09T03:42:00Z</dcterms:created>
  <dcterms:modified xsi:type="dcterms:W3CDTF">2022-12-15T08:01:38Z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7DBF054D13EF4061823F76E4F059A105</vt:lpwstr>
  </property>
</Properties>
</file>