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firstSheet="1" activeTab="2"/>
  </bookViews>
  <sheets>
    <sheet name="总概算表 " sheetId="1" state="hidden" r:id="rId1"/>
    <sheet name="汇总表" sheetId="2" r:id="rId2"/>
    <sheet name="概算表 " sheetId="3" r:id="rId3"/>
  </sheets>
  <definedNames>
    <definedName name="_xlnm.Print_Titles" localSheetId="2">'概算表 '!$1:$4</definedName>
  </definedNames>
  <calcPr fullCalcOnLoad="1"/>
</workbook>
</file>

<file path=xl/sharedStrings.xml><?xml version="1.0" encoding="utf-8"?>
<sst xmlns="http://schemas.openxmlformats.org/spreadsheetml/2006/main" count="127" uniqueCount="79">
  <si>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</si>
  <si>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</si>
  <si>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</si>
  <si>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</si>
  <si>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</si>
  <si>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</si>
  <si>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</si>
  <si>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</si>
  <si>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</si>
  <si>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</si>
  <si>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</si>
  <si>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</si>
  <si>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</si>
  <si>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</si>
  <si>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</si>
  <si>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</si>
  <si>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</si>
  <si>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</si>
  <si>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</si>
  <si>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</si>
  <si>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</si>
  <si>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</si>
  <si>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</si>
  <si>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概算价值  （万元）</t>
  </si>
  <si>
    <t>占投资额（%）</t>
  </si>
  <si>
    <t>工程费用</t>
  </si>
  <si>
    <t>三</t>
  </si>
  <si>
    <t>预备费</t>
  </si>
  <si>
    <t>总投资</t>
  </si>
  <si>
    <t>工程审定概算表</t>
  </si>
  <si>
    <t>项目名称：宁夏平罗工业园区精细化工产业园污水处理配套基础设施工程（二期）</t>
  </si>
  <si>
    <t>概算价值（万元）</t>
  </si>
  <si>
    <t>技术经济指标（元）</t>
  </si>
  <si>
    <t>占投
资额(%)</t>
  </si>
  <si>
    <t>单位</t>
  </si>
  <si>
    <t>数量</t>
  </si>
  <si>
    <t>单位价值</t>
  </si>
  <si>
    <t>(一)</t>
  </si>
  <si>
    <t>污水管道廊架</t>
  </si>
  <si>
    <t>主廊架2前段</t>
  </si>
  <si>
    <t>m</t>
  </si>
  <si>
    <t>主廊架2后段</t>
  </si>
  <si>
    <t>主廊架2后段-PE管移位</t>
  </si>
  <si>
    <t>管道主廊架1</t>
  </si>
  <si>
    <t>主廊架1后段</t>
  </si>
  <si>
    <t>（二）</t>
  </si>
  <si>
    <t>管道过路矩形成品涵管</t>
  </si>
  <si>
    <t>主廊架2前段（宽*高2.4m*1.5m）</t>
  </si>
  <si>
    <t>主廊架2后段（宽*高2.4m*1.5m）</t>
  </si>
  <si>
    <t>管道主廊架1（宽*高2.4m*1.5m）</t>
  </si>
  <si>
    <t>（三）</t>
  </si>
  <si>
    <t>排水检查井</t>
  </si>
  <si>
    <t>排水检查井（3m*3m*2.7m）</t>
  </si>
  <si>
    <t>座</t>
  </si>
  <si>
    <t>（四）</t>
  </si>
  <si>
    <t>排水管道及伴热装置</t>
  </si>
  <si>
    <t>排水管道</t>
  </si>
  <si>
    <t>伴热装置安装</t>
  </si>
  <si>
    <t>（五）</t>
  </si>
  <si>
    <t>路面破坏及恢复</t>
  </si>
  <si>
    <t>m2</t>
  </si>
  <si>
    <t>（六）</t>
  </si>
  <si>
    <t>林地破坏及恢复</t>
  </si>
  <si>
    <t>㎡</t>
  </si>
  <si>
    <t xml:space="preserve">项目建设管理费 </t>
  </si>
  <si>
    <t>万元</t>
  </si>
  <si>
    <t>工程勘测费</t>
  </si>
  <si>
    <t>工程设计费</t>
  </si>
  <si>
    <t>施工图审查费</t>
  </si>
  <si>
    <t>工程监理费</t>
  </si>
  <si>
    <t>清单及招标控制价编制费</t>
  </si>
  <si>
    <t>清单及招标控制价审核费</t>
  </si>
  <si>
    <t>施工阶段全过程造价控制</t>
  </si>
  <si>
    <t>竣工结算审核费</t>
  </si>
  <si>
    <t>招标代理服务费</t>
  </si>
  <si>
    <t>可研编制费</t>
  </si>
  <si>
    <t>工程保险费</t>
  </si>
  <si>
    <t>专项评价费（安、环、林、水等）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</si>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</sst>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;[Red]0.0"/>
    <numFmt numFmtId="180" formatCode="0_ "/>
    <numFmt numFmtId="181" formatCode="0;[Red]0"/>
    <numFmt numFmtId="182" formatCode="0.0_);[Red]\(0.0\)"/>
    <numFmt numFmtId="183" formatCode="0.0"/>
    <numFmt numFmtId="184" formatCode="0;_搀"/>
  </numFmts>
  <fonts count="3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22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29" fillId="0" borderId="0">
      <alignment/>
      <protection/>
    </xf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0" borderId="0">
      <alignment/>
      <protection/>
    </xf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78" fontId="1" fillId="0" borderId="10" xfId="57" applyNumberFormat="1" applyFont="1" applyFill="1" applyBorder="1" applyAlignment="1">
      <alignment horizontal="center" vertical="center"/>
      <protection/>
    </xf>
    <xf numFmtId="176" fontId="1" fillId="0" borderId="10" xfId="73" applyNumberFormat="1" applyFont="1" applyFill="1" applyBorder="1" applyAlignment="1">
      <alignment horizontal="center" vertical="center"/>
      <protection/>
    </xf>
    <xf numFmtId="0" fontId="1" fillId="0" borderId="10" xfId="76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176" fontId="1" fillId="0" borderId="10" xfId="75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176" fontId="1" fillId="19" borderId="10" xfId="75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76" applyFont="1" applyBorder="1" applyAlignment="1">
      <alignment vertical="center" wrapText="1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77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179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10" xfId="76" applyNumberFormat="1" applyFont="1" applyBorder="1" applyAlignment="1">
      <alignment horizontal="center" vertical="center" wrapText="1"/>
      <protection/>
    </xf>
    <xf numFmtId="180" fontId="1" fillId="0" borderId="0" xfId="0" applyNumberFormat="1" applyFont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75" applyNumberFormat="1" applyFont="1" applyFill="1" applyBorder="1" applyAlignment="1">
      <alignment horizontal="center" vertical="center"/>
      <protection/>
    </xf>
    <xf numFmtId="18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181" fontId="33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1" fillId="0" borderId="0" xfId="75" applyNumberFormat="1" applyFont="1" applyFill="1" applyBorder="1" applyAlignment="1">
      <alignment horizontal="center" vertical="center"/>
      <protection/>
    </xf>
    <xf numFmtId="176" fontId="1" fillId="0" borderId="0" xfId="75" applyNumberFormat="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horizontal="right" vertical="center"/>
    </xf>
    <xf numFmtId="181" fontId="33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vertical="center"/>
    </xf>
    <xf numFmtId="183" fontId="33" fillId="0" borderId="0" xfId="0" applyNumberFormat="1" applyFont="1" applyFill="1" applyBorder="1" applyAlignment="1">
      <alignment horizontal="right" vertical="center"/>
    </xf>
    <xf numFmtId="183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84" fontId="3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178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78" fontId="37" fillId="0" borderId="10" xfId="0" applyNumberFormat="1" applyFont="1" applyBorder="1" applyAlignment="1">
      <alignment horizontal="center" vertical="center"/>
    </xf>
    <xf numFmtId="183" fontId="3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178" fontId="33" fillId="0" borderId="10" xfId="0" applyNumberFormat="1" applyFont="1" applyBorder="1" applyAlignment="1">
      <alignment horizontal="center" vertical="center"/>
    </xf>
    <xf numFmtId="183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177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1" fontId="37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vertical="center"/>
    </xf>
  </cellXfs>
  <cellStyles count="63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Normal 2" xfId="60"/>
    <cellStyle name="40% - 强调文字颜色 4" xfId="61"/>
    <cellStyle name="强调文字颜色 5" xfId="62"/>
    <cellStyle name="Normal 3" xfId="63"/>
    <cellStyle name="常规 2 2" xfId="64"/>
    <cellStyle name="40% - 强调文字颜色 5" xfId="65"/>
    <cellStyle name="60% - 强调文字颜色 5" xfId="66"/>
    <cellStyle name="强调文字颜色 6" xfId="67"/>
    <cellStyle name="Normal 4" xfId="68"/>
    <cellStyle name="40% - 强调文字颜色 6" xfId="69"/>
    <cellStyle name="60% - 强调文字颜色 6" xfId="70"/>
    <cellStyle name="Normal" xfId="71"/>
    <cellStyle name="常规 2" xfId="72"/>
    <cellStyle name="常规 3" xfId="73"/>
    <cellStyle name="常规 4" xfId="74"/>
    <cellStyle name="常规 5" xfId="75"/>
    <cellStyle name="常规_那坡县污水可研评价（审改09.3.25）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100" customWidth="1"/>
    <col min="2" max="2" width="24.50390625" style="101" customWidth="1"/>
    <col min="3" max="3" width="9.875" style="101" customWidth="1"/>
    <col min="4" max="4" width="9.25390625" style="101" customWidth="1"/>
    <col min="5" max="5" width="8.625" style="101" customWidth="1"/>
    <col min="6" max="6" width="9.625" style="101" customWidth="1"/>
    <col min="7" max="7" width="14.50390625" style="101" customWidth="1"/>
    <col min="8" max="8" width="6.375" style="101" customWidth="1"/>
    <col min="9" max="9" width="9.50390625" style="101" customWidth="1"/>
    <col min="10" max="10" width="6.375" style="101" customWidth="1"/>
    <col min="11" max="11" width="5.375" style="101" customWidth="1"/>
    <col min="12" max="12" width="18.25390625" style="101" customWidth="1"/>
    <col min="13" max="15" width="9.00390625" style="101" bestFit="1" customWidth="1"/>
    <col min="16" max="16" width="7.625" style="101" customWidth="1"/>
    <col min="17" max="17" width="5.625" style="101" customWidth="1"/>
    <col min="18" max="18" width="9.00390625" style="101" bestFit="1" customWidth="1"/>
    <col min="19" max="19" width="9.25390625" style="101" customWidth="1"/>
    <col min="20" max="20" width="4.25390625" style="101" customWidth="1"/>
    <col min="21" max="32" width="9.00390625" style="101" bestFit="1" customWidth="1"/>
    <col min="33" max="16384" width="8.75390625" style="101" customWidth="1"/>
  </cols>
  <sheetData>
    <row r="1" spans="1:20" ht="65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0"/>
      <c r="J1" s="10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30.75" customHeight="1">
      <c r="A2" s="33" t="e">
        <f>#REF!</f>
        <v>#REF!</v>
      </c>
      <c r="B2" s="33"/>
      <c r="C2" s="33"/>
      <c r="D2" s="33"/>
      <c r="E2" s="33"/>
      <c r="F2" s="33"/>
      <c r="G2" s="33"/>
      <c r="H2" s="33"/>
      <c r="I2" s="100"/>
      <c r="J2" s="100"/>
      <c r="K2" s="120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30" customHeight="1">
      <c r="A3" s="103" t="s">
        <v>1</v>
      </c>
      <c r="B3" s="104" t="s">
        <v>2</v>
      </c>
      <c r="C3" s="103" t="s">
        <v>3</v>
      </c>
      <c r="D3" s="103"/>
      <c r="E3" s="103"/>
      <c r="F3" s="103"/>
      <c r="G3" s="103"/>
      <c r="H3" s="105" t="s">
        <v>4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30" customHeight="1">
      <c r="A4" s="104"/>
      <c r="B4" s="104"/>
      <c r="C4" s="106" t="s">
        <v>5</v>
      </c>
      <c r="D4" s="106" t="s">
        <v>6</v>
      </c>
      <c r="E4" s="106" t="s">
        <v>7</v>
      </c>
      <c r="F4" s="106" t="s">
        <v>8</v>
      </c>
      <c r="G4" s="107" t="s">
        <v>9</v>
      </c>
      <c r="H4" s="105"/>
      <c r="I4" s="100"/>
      <c r="J4" s="10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3" customFormat="1" ht="27.75" customHeight="1">
      <c r="A5" s="108" t="s">
        <v>10</v>
      </c>
      <c r="B5" s="109" t="s">
        <v>11</v>
      </c>
      <c r="C5" s="110" t="e">
        <f>SUM(C6:C7)</f>
        <v>#REF!</v>
      </c>
      <c r="D5" s="110"/>
      <c r="E5" s="110"/>
      <c r="F5" s="110"/>
      <c r="G5" s="110" t="e">
        <f>C5+D5+E5+F5</f>
        <v>#REF!</v>
      </c>
      <c r="H5" s="111" t="e">
        <f>G5/G13*100</f>
        <v>#REF!</v>
      </c>
      <c r="I5" s="2"/>
      <c r="J5" s="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s="3" customFormat="1" ht="27.75" customHeight="1">
      <c r="A6" s="106" t="s">
        <v>12</v>
      </c>
      <c r="B6" s="112" t="e">
        <f>#REF!</f>
        <v>#REF!</v>
      </c>
      <c r="C6" s="113" t="e">
        <f>#REF!</f>
        <v>#REF!</v>
      </c>
      <c r="D6" s="113"/>
      <c r="E6" s="113"/>
      <c r="F6" s="113"/>
      <c r="G6" s="113" t="e">
        <f>C6+D6+E6+F6</f>
        <v>#REF!</v>
      </c>
      <c r="H6" s="114"/>
      <c r="I6" s="2"/>
      <c r="J6" s="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s="3" customFormat="1" ht="27.75" customHeight="1">
      <c r="A7" s="106" t="s">
        <v>13</v>
      </c>
      <c r="B7" s="112" t="e">
        <f>#REF!</f>
        <v>#REF!</v>
      </c>
      <c r="C7" s="113" t="e">
        <f>#REF!</f>
        <v>#REF!</v>
      </c>
      <c r="D7" s="113"/>
      <c r="E7" s="113"/>
      <c r="F7" s="113"/>
      <c r="G7" s="113" t="e">
        <f>C7+D7+E7+F7</f>
        <v>#REF!</v>
      </c>
      <c r="H7" s="114"/>
      <c r="I7" s="2"/>
      <c r="J7" s="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s="3" customFormat="1" ht="27.75" customHeight="1">
      <c r="A8" s="115"/>
      <c r="B8" s="116"/>
      <c r="C8" s="117"/>
      <c r="D8" s="113"/>
      <c r="E8" s="113"/>
      <c r="F8" s="113"/>
      <c r="G8" s="113"/>
      <c r="H8" s="111"/>
      <c r="I8" s="2"/>
      <c r="J8" s="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8" s="3" customFormat="1" ht="27.75" customHeight="1">
      <c r="A9" s="108" t="s">
        <v>14</v>
      </c>
      <c r="B9" s="118" t="s">
        <v>15</v>
      </c>
      <c r="C9" s="110"/>
      <c r="D9" s="110"/>
      <c r="E9" s="110"/>
      <c r="F9" s="110" t="e">
        <f>#REF!</f>
        <v>#REF!</v>
      </c>
      <c r="G9" s="110" t="e">
        <f>F9</f>
        <v>#REF!</v>
      </c>
      <c r="H9" s="111" t="e">
        <f>G9/G13*100</f>
        <v>#REF!</v>
      </c>
    </row>
    <row r="10" spans="1:8" s="3" customFormat="1" ht="27.75" customHeight="1">
      <c r="A10" s="108"/>
      <c r="B10" s="118"/>
      <c r="C10" s="110"/>
      <c r="D10" s="110"/>
      <c r="E10" s="110"/>
      <c r="F10" s="110"/>
      <c r="G10" s="110" t="s">
        <v>16</v>
      </c>
      <c r="H10" s="111"/>
    </row>
    <row r="11" spans="1:8" s="3" customFormat="1" ht="27.75" customHeight="1">
      <c r="A11" s="108" t="s">
        <v>17</v>
      </c>
      <c r="B11" s="118" t="s">
        <v>18</v>
      </c>
      <c r="C11" s="110"/>
      <c r="D11" s="110"/>
      <c r="E11" s="110"/>
      <c r="F11" s="110" t="e">
        <f>#REF!</f>
        <v>#REF!</v>
      </c>
      <c r="G11" s="110" t="e">
        <f>F11</f>
        <v>#REF!</v>
      </c>
      <c r="H11" s="111" t="e">
        <f>G11/G13*100</f>
        <v>#REF!</v>
      </c>
    </row>
    <row r="12" spans="1:8" s="3" customFormat="1" ht="27.75" customHeight="1">
      <c r="A12" s="108"/>
      <c r="B12" s="118"/>
      <c r="C12" s="110"/>
      <c r="D12" s="110"/>
      <c r="E12" s="110"/>
      <c r="F12" s="110"/>
      <c r="G12" s="110"/>
      <c r="H12" s="111"/>
    </row>
    <row r="13" spans="1:8" s="3" customFormat="1" ht="27.75" customHeight="1">
      <c r="A13" s="108"/>
      <c r="B13" s="108" t="s">
        <v>19</v>
      </c>
      <c r="C13" s="110" t="e">
        <f>C5</f>
        <v>#REF!</v>
      </c>
      <c r="D13" s="110">
        <f>D5</f>
        <v>0</v>
      </c>
      <c r="E13" s="110">
        <f>E5</f>
        <v>0</v>
      </c>
      <c r="F13" s="110" t="e">
        <f>SUM(F9:F12)</f>
        <v>#REF!</v>
      </c>
      <c r="G13" s="110" t="e">
        <f>SUM(C13:F13)</f>
        <v>#REF!</v>
      </c>
      <c r="H13" s="119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3">
      <selection activeCell="F18" sqref="F18"/>
    </sheetView>
  </sheetViews>
  <sheetFormatPr defaultColWidth="7.875" defaultRowHeight="14.25"/>
  <cols>
    <col min="1" max="1" width="5.375" style="81" customWidth="1"/>
    <col min="2" max="2" width="15.875" style="81" customWidth="1"/>
    <col min="3" max="3" width="9.50390625" style="81" customWidth="1"/>
    <col min="4" max="4" width="9.75390625" style="81" customWidth="1"/>
    <col min="5" max="5" width="9.625" style="81" customWidth="1"/>
    <col min="6" max="6" width="9.75390625" style="81" customWidth="1"/>
    <col min="7" max="7" width="11.25390625" style="81" customWidth="1"/>
    <col min="8" max="8" width="9.125" style="81" customWidth="1"/>
    <col min="9" max="16384" width="7.875" style="81" customWidth="1"/>
  </cols>
  <sheetData>
    <row r="1" spans="1:8" s="80" customFormat="1" ht="36" customHeight="1">
      <c r="A1" s="82" t="s">
        <v>20</v>
      </c>
      <c r="B1" s="83"/>
      <c r="C1" s="83"/>
      <c r="D1" s="83"/>
      <c r="E1" s="83"/>
      <c r="F1" s="83"/>
      <c r="G1" s="83"/>
      <c r="H1" s="83"/>
    </row>
    <row r="2" spans="1:8" s="80" customFormat="1" ht="27.75" customHeight="1">
      <c r="A2" s="8" t="str">
        <f>'概算表 '!A2</f>
        <v>项目名称：宁夏平罗工业园区精细化工产业园污水处理配套基础设施工程（二期）</v>
      </c>
      <c r="B2" s="8"/>
      <c r="C2" s="8"/>
      <c r="D2" s="8"/>
      <c r="E2" s="8"/>
      <c r="F2" s="8"/>
      <c r="G2" s="8"/>
      <c r="H2" s="8"/>
    </row>
    <row r="3" spans="1:8" s="80" customFormat="1" ht="27.75" customHeight="1">
      <c r="A3" s="84" t="s">
        <v>21</v>
      </c>
      <c r="B3" s="85" t="s">
        <v>22</v>
      </c>
      <c r="C3" s="86" t="s">
        <v>23</v>
      </c>
      <c r="D3" s="87"/>
      <c r="E3" s="87"/>
      <c r="F3" s="87"/>
      <c r="G3" s="88"/>
      <c r="H3" s="84" t="s">
        <v>24</v>
      </c>
    </row>
    <row r="4" spans="1:8" s="80" customFormat="1" ht="27.75" customHeight="1">
      <c r="A4" s="89"/>
      <c r="B4" s="89"/>
      <c r="C4" s="90" t="s">
        <v>5</v>
      </c>
      <c r="D4" s="90" t="s">
        <v>6</v>
      </c>
      <c r="E4" s="90" t="s">
        <v>7</v>
      </c>
      <c r="F4" s="90" t="s">
        <v>8</v>
      </c>
      <c r="G4" s="91" t="s">
        <v>9</v>
      </c>
      <c r="H4" s="89"/>
    </row>
    <row r="5" spans="1:9" s="80" customFormat="1" ht="27.75" customHeight="1">
      <c r="A5" s="90" t="s">
        <v>12</v>
      </c>
      <c r="B5" s="92" t="s">
        <v>25</v>
      </c>
      <c r="C5" s="93">
        <f>'概算表 '!C5</f>
        <v>2175.97</v>
      </c>
      <c r="D5" s="93"/>
      <c r="E5" s="93">
        <f>'概算表 '!E5</f>
        <v>1019.43</v>
      </c>
      <c r="F5" s="93"/>
      <c r="G5" s="93">
        <f>C5+D5+E5</f>
        <v>3195.3999999999996</v>
      </c>
      <c r="H5" s="94">
        <f>G5/G18*100</f>
        <v>90.73080299088336</v>
      </c>
      <c r="I5" s="99"/>
    </row>
    <row r="6" spans="1:9" s="80" customFormat="1" ht="27.75" customHeight="1">
      <c r="A6" s="90" t="s">
        <v>13</v>
      </c>
      <c r="B6" s="92" t="s">
        <v>8</v>
      </c>
      <c r="C6" s="95"/>
      <c r="D6" s="95"/>
      <c r="E6" s="95"/>
      <c r="F6" s="95">
        <f>'概算表 '!G25</f>
        <v>223.86886439999998</v>
      </c>
      <c r="G6" s="93">
        <f>F6</f>
        <v>223.86886439999998</v>
      </c>
      <c r="H6" s="94">
        <f>G6/G18*100</f>
        <v>6.356575649893341</v>
      </c>
      <c r="I6" s="99"/>
    </row>
    <row r="7" spans="1:9" s="80" customFormat="1" ht="27.75" customHeight="1">
      <c r="A7" s="90" t="s">
        <v>26</v>
      </c>
      <c r="B7" s="96" t="s">
        <v>27</v>
      </c>
      <c r="C7" s="95"/>
      <c r="D7" s="95"/>
      <c r="E7" s="95"/>
      <c r="F7" s="95">
        <f>'概算表 '!G39</f>
        <v>102.57806593199999</v>
      </c>
      <c r="G7" s="93">
        <f>F7</f>
        <v>102.57806593199999</v>
      </c>
      <c r="H7" s="94">
        <f>G7/G18*100</f>
        <v>2.912621359223301</v>
      </c>
      <c r="I7" s="99"/>
    </row>
    <row r="8" spans="1:9" s="80" customFormat="1" ht="27.75" customHeight="1">
      <c r="A8" s="90"/>
      <c r="B8" s="97"/>
      <c r="C8" s="95"/>
      <c r="D8" s="95"/>
      <c r="E8" s="95"/>
      <c r="F8" s="93"/>
      <c r="G8" s="93"/>
      <c r="H8" s="94"/>
      <c r="I8" s="99"/>
    </row>
    <row r="9" spans="1:9" s="80" customFormat="1" ht="27.75" customHeight="1">
      <c r="A9" s="90"/>
      <c r="B9" s="97"/>
      <c r="C9" s="95"/>
      <c r="D9" s="95"/>
      <c r="E9" s="95"/>
      <c r="F9" s="93"/>
      <c r="G9" s="93"/>
      <c r="H9" s="94"/>
      <c r="I9" s="99"/>
    </row>
    <row r="10" spans="1:9" s="80" customFormat="1" ht="27.75" customHeight="1">
      <c r="A10" s="90"/>
      <c r="B10" s="97"/>
      <c r="C10" s="95"/>
      <c r="D10" s="95"/>
      <c r="E10" s="95"/>
      <c r="F10" s="93"/>
      <c r="G10" s="93"/>
      <c r="H10" s="94"/>
      <c r="I10" s="99"/>
    </row>
    <row r="11" spans="1:9" s="80" customFormat="1" ht="27.75" customHeight="1">
      <c r="A11" s="90"/>
      <c r="B11" s="97"/>
      <c r="C11" s="95"/>
      <c r="D11" s="95"/>
      <c r="E11" s="95"/>
      <c r="F11" s="93"/>
      <c r="G11" s="93"/>
      <c r="H11" s="94"/>
      <c r="I11" s="99"/>
    </row>
    <row r="12" spans="1:9" s="80" customFormat="1" ht="27.75" customHeight="1">
      <c r="A12" s="90"/>
      <c r="B12" s="97"/>
      <c r="C12" s="95"/>
      <c r="D12" s="95"/>
      <c r="E12" s="95"/>
      <c r="F12" s="93"/>
      <c r="G12" s="93"/>
      <c r="H12" s="94"/>
      <c r="I12" s="99"/>
    </row>
    <row r="13" spans="1:9" s="80" customFormat="1" ht="27.75" customHeight="1">
      <c r="A13" s="90"/>
      <c r="B13" s="97"/>
      <c r="C13" s="95"/>
      <c r="D13" s="95"/>
      <c r="E13" s="95"/>
      <c r="F13" s="93"/>
      <c r="G13" s="93"/>
      <c r="H13" s="94"/>
      <c r="I13" s="99"/>
    </row>
    <row r="14" spans="1:9" s="80" customFormat="1" ht="27.75" customHeight="1">
      <c r="A14" s="90"/>
      <c r="B14" s="97"/>
      <c r="C14" s="95"/>
      <c r="D14" s="95"/>
      <c r="E14" s="95"/>
      <c r="F14" s="93"/>
      <c r="G14" s="93"/>
      <c r="H14" s="94"/>
      <c r="I14" s="99"/>
    </row>
    <row r="15" spans="1:9" s="80" customFormat="1" ht="27.75" customHeight="1">
      <c r="A15" s="90"/>
      <c r="B15" s="97"/>
      <c r="C15" s="95"/>
      <c r="D15" s="95"/>
      <c r="E15" s="95"/>
      <c r="F15" s="93"/>
      <c r="G15" s="93"/>
      <c r="H15" s="94"/>
      <c r="I15" s="99"/>
    </row>
    <row r="16" spans="1:9" s="80" customFormat="1" ht="27.75" customHeight="1">
      <c r="A16" s="90"/>
      <c r="B16" s="97"/>
      <c r="C16" s="95"/>
      <c r="D16" s="95"/>
      <c r="E16" s="95"/>
      <c r="F16" s="93"/>
      <c r="G16" s="93"/>
      <c r="H16" s="94"/>
      <c r="I16" s="99"/>
    </row>
    <row r="17" spans="1:9" s="80" customFormat="1" ht="27.75" customHeight="1">
      <c r="A17" s="90"/>
      <c r="B17" s="97"/>
      <c r="C17" s="95"/>
      <c r="D17" s="95"/>
      <c r="E17" s="95"/>
      <c r="F17" s="93"/>
      <c r="G17" s="93"/>
      <c r="H17" s="94"/>
      <c r="I17" s="99"/>
    </row>
    <row r="18" spans="1:9" s="80" customFormat="1" ht="27.75" customHeight="1">
      <c r="A18" s="11" t="s">
        <v>28</v>
      </c>
      <c r="B18" s="98"/>
      <c r="C18" s="95">
        <f>SUM(C5:C17)</f>
        <v>2175.97</v>
      </c>
      <c r="D18" s="95"/>
      <c r="E18" s="95">
        <f>SUM(E5:E17)</f>
        <v>1019.43</v>
      </c>
      <c r="F18" s="95">
        <f>SUM(F5:F17)</f>
        <v>326.44693033199997</v>
      </c>
      <c r="G18" s="95">
        <f>SUM(G5:G17)</f>
        <v>3521.8469303319994</v>
      </c>
      <c r="H18" s="95">
        <f>H5+H6+H7</f>
        <v>100</v>
      </c>
      <c r="I18" s="99"/>
    </row>
    <row r="19" s="80" customFormat="1" ht="27.75" customHeight="1"/>
    <row r="20" s="80" customFormat="1" ht="14.25"/>
  </sheetData>
  <sheetProtection/>
  <mergeCells count="7">
    <mergeCell ref="A1:H1"/>
    <mergeCell ref="A2:H2"/>
    <mergeCell ref="C3:G3"/>
    <mergeCell ref="A18:B18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875" style="2" customWidth="1"/>
    <col min="2" max="2" width="15.50390625" style="3" customWidth="1"/>
    <col min="3" max="4" width="8.375" style="3" customWidth="1"/>
    <col min="5" max="5" width="8.50390625" style="3" customWidth="1"/>
    <col min="6" max="6" width="8.375" style="3" customWidth="1"/>
    <col min="7" max="7" width="8.00390625" style="3" customWidth="1"/>
    <col min="8" max="8" width="4.25390625" style="3" customWidth="1"/>
    <col min="9" max="9" width="8.75390625" style="4" customWidth="1"/>
    <col min="10" max="10" width="9.375" style="4" customWidth="1"/>
    <col min="11" max="11" width="6.50390625" style="3" customWidth="1"/>
    <col min="12" max="12" width="14.125" style="3" hidden="1" customWidth="1"/>
    <col min="13" max="13" width="13.375" style="3" hidden="1" customWidth="1"/>
    <col min="14" max="14" width="9.25390625" style="2" hidden="1" customWidth="1"/>
    <col min="15" max="15" width="9.00390625" style="2" hidden="1" customWidth="1"/>
    <col min="16" max="16" width="9.375" style="3" hidden="1" customWidth="1"/>
    <col min="17" max="17" width="12.625" style="3" hidden="1" customWidth="1"/>
    <col min="18" max="18" width="22.75390625" style="3" customWidth="1"/>
    <col min="19" max="19" width="13.875" style="2" customWidth="1"/>
    <col min="20" max="20" width="10.00390625" style="2" customWidth="1"/>
    <col min="21" max="21" width="20.875" style="2" customWidth="1"/>
    <col min="22" max="22" width="3.125" style="2" customWidth="1"/>
    <col min="23" max="23" width="11.375" style="2" customWidth="1"/>
    <col min="24" max="24" width="12.75390625" style="2" customWidth="1"/>
    <col min="25" max="25" width="11.25390625" style="2" customWidth="1"/>
    <col min="26" max="26" width="14.50390625" style="2" customWidth="1"/>
    <col min="27" max="27" width="5.375" style="3" customWidth="1"/>
    <col min="28" max="28" width="9.00390625" style="3" customWidth="1"/>
    <col min="29" max="29" width="12.625" style="3" bestFit="1" customWidth="1"/>
    <col min="30" max="16384" width="8.75390625" style="3" bestFit="1" customWidth="1"/>
  </cols>
  <sheetData>
    <row r="1" spans="1:11" ht="39.75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6" s="1" customFormat="1" ht="24" customHeight="1">
      <c r="A2" s="7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N2" s="45"/>
      <c r="O2" s="45"/>
      <c r="S2" s="45"/>
      <c r="T2" s="45"/>
      <c r="U2" s="45"/>
      <c r="V2" s="45"/>
      <c r="W2" s="45"/>
      <c r="X2" s="45"/>
      <c r="Y2" s="45"/>
      <c r="Z2" s="45"/>
    </row>
    <row r="3" spans="1:26" s="1" customFormat="1" ht="24" customHeight="1">
      <c r="A3" s="9" t="s">
        <v>21</v>
      </c>
      <c r="B3" s="9" t="s">
        <v>22</v>
      </c>
      <c r="C3" s="10" t="s">
        <v>31</v>
      </c>
      <c r="D3" s="10"/>
      <c r="E3" s="10"/>
      <c r="F3" s="10"/>
      <c r="G3" s="11"/>
      <c r="H3" s="10" t="s">
        <v>32</v>
      </c>
      <c r="I3" s="10"/>
      <c r="J3" s="10"/>
      <c r="K3" s="9" t="s">
        <v>33</v>
      </c>
      <c r="N3" s="45"/>
      <c r="O3" s="45"/>
      <c r="S3" s="45"/>
      <c r="T3" s="45"/>
      <c r="U3" s="45"/>
      <c r="V3" s="45"/>
      <c r="W3" s="45"/>
      <c r="X3" s="45"/>
      <c r="Y3" s="45"/>
      <c r="Z3" s="45"/>
    </row>
    <row r="4" spans="1:26" s="1" customFormat="1" ht="24" customHeight="1">
      <c r="A4" s="10"/>
      <c r="B4" s="10"/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0" t="s">
        <v>34</v>
      </c>
      <c r="I4" s="10" t="s">
        <v>35</v>
      </c>
      <c r="J4" s="10" t="s">
        <v>36</v>
      </c>
      <c r="K4" s="10"/>
      <c r="L4" s="1" t="s">
        <v>9</v>
      </c>
      <c r="N4" s="45"/>
      <c r="O4" s="45"/>
      <c r="P4" s="1" t="s">
        <v>36</v>
      </c>
      <c r="S4" s="45"/>
      <c r="T4" s="45"/>
      <c r="U4" s="45"/>
      <c r="V4" s="45"/>
      <c r="W4" s="45"/>
      <c r="X4" s="45"/>
      <c r="Y4" s="45"/>
      <c r="Z4" s="45"/>
    </row>
    <row r="5" spans="1:26" s="1" customFormat="1" ht="24.75" customHeight="1">
      <c r="A5" s="10" t="s">
        <v>12</v>
      </c>
      <c r="B5" s="12" t="s">
        <v>25</v>
      </c>
      <c r="C5" s="13">
        <f>C6+C12+C16+C18+C21+C23</f>
        <v>2175.97</v>
      </c>
      <c r="D5" s="13"/>
      <c r="E5" s="13">
        <f>E6+E12+E16+E18+E21+E23</f>
        <v>1019.43</v>
      </c>
      <c r="F5" s="14"/>
      <c r="G5" s="14">
        <f aca="true" t="shared" si="0" ref="G5:G11">C5+D5+E5</f>
        <v>3195.3999999999996</v>
      </c>
      <c r="H5" s="10"/>
      <c r="I5" s="14"/>
      <c r="J5" s="14"/>
      <c r="K5" s="14">
        <f>G5/G41*100</f>
        <v>90.73080299088336</v>
      </c>
      <c r="L5" s="46">
        <v>4282.297613499191</v>
      </c>
      <c r="N5" s="45"/>
      <c r="O5" s="45"/>
      <c r="S5" s="45"/>
      <c r="T5" s="45"/>
      <c r="U5" s="45"/>
      <c r="V5" s="45"/>
      <c r="W5" s="45"/>
      <c r="X5" s="45"/>
      <c r="Y5" s="45"/>
      <c r="Z5" s="45"/>
    </row>
    <row r="6" spans="1:26" s="1" customFormat="1" ht="24.75" customHeight="1">
      <c r="A6" s="15" t="s">
        <v>37</v>
      </c>
      <c r="B6" s="16" t="s">
        <v>38</v>
      </c>
      <c r="C6" s="13">
        <f>SUM(C7:C11)</f>
        <v>1780.2599999999998</v>
      </c>
      <c r="D6" s="17"/>
      <c r="E6" s="18"/>
      <c r="F6" s="14"/>
      <c r="G6" s="14">
        <f t="shared" si="0"/>
        <v>1780.2599999999998</v>
      </c>
      <c r="H6" s="19"/>
      <c r="I6" s="47"/>
      <c r="J6" s="47"/>
      <c r="K6" s="14"/>
      <c r="L6" s="46"/>
      <c r="N6" s="48"/>
      <c r="O6" s="45"/>
      <c r="S6" s="45"/>
      <c r="T6" s="45"/>
      <c r="U6" s="45"/>
      <c r="V6" s="45"/>
      <c r="W6" s="45"/>
      <c r="X6" s="45"/>
      <c r="Y6" s="45"/>
      <c r="Z6" s="45"/>
    </row>
    <row r="7" spans="1:26" s="1" customFormat="1" ht="24.75" customHeight="1">
      <c r="A7" s="15">
        <v>1</v>
      </c>
      <c r="B7" s="20" t="s">
        <v>39</v>
      </c>
      <c r="C7" s="13">
        <v>245.01</v>
      </c>
      <c r="D7" s="17"/>
      <c r="E7" s="18"/>
      <c r="F7" s="14"/>
      <c r="G7" s="14">
        <f t="shared" si="0"/>
        <v>245.01</v>
      </c>
      <c r="H7" s="21" t="s">
        <v>40</v>
      </c>
      <c r="I7" s="49">
        <v>1180</v>
      </c>
      <c r="J7" s="13">
        <f>G7/I7*10000</f>
        <v>2076.35593220339</v>
      </c>
      <c r="K7" s="14"/>
      <c r="L7" s="46"/>
      <c r="N7" s="48"/>
      <c r="O7" s="45"/>
      <c r="S7" s="64"/>
      <c r="T7" s="45"/>
      <c r="U7" s="45"/>
      <c r="V7" s="45"/>
      <c r="W7" s="45"/>
      <c r="X7" s="45"/>
      <c r="Y7" s="45"/>
      <c r="Z7" s="45"/>
    </row>
    <row r="8" spans="1:26" s="1" customFormat="1" ht="24.75" customHeight="1">
      <c r="A8" s="15">
        <v>2</v>
      </c>
      <c r="B8" s="20" t="s">
        <v>41</v>
      </c>
      <c r="C8" s="13">
        <v>721.52</v>
      </c>
      <c r="D8" s="17"/>
      <c r="E8" s="18"/>
      <c r="F8" s="14"/>
      <c r="G8" s="14">
        <f t="shared" si="0"/>
        <v>721.52</v>
      </c>
      <c r="H8" s="21" t="s">
        <v>40</v>
      </c>
      <c r="I8" s="49">
        <v>2860</v>
      </c>
      <c r="J8" s="13">
        <f>G8/I8*10000</f>
        <v>2522.7972027972028</v>
      </c>
      <c r="K8" s="14"/>
      <c r="L8" s="46"/>
      <c r="N8" s="48"/>
      <c r="O8" s="45"/>
      <c r="S8" s="65"/>
      <c r="T8" s="45"/>
      <c r="U8" s="45"/>
      <c r="V8" s="45"/>
      <c r="W8" s="45"/>
      <c r="X8" s="45"/>
      <c r="Y8" s="45"/>
      <c r="Z8" s="45"/>
    </row>
    <row r="9" spans="1:26" s="1" customFormat="1" ht="34.5" customHeight="1">
      <c r="A9" s="15">
        <v>3</v>
      </c>
      <c r="B9" s="20" t="s">
        <v>42</v>
      </c>
      <c r="C9" s="13">
        <v>6.25</v>
      </c>
      <c r="D9" s="17"/>
      <c r="E9" s="18"/>
      <c r="F9" s="14"/>
      <c r="G9" s="14">
        <f t="shared" si="0"/>
        <v>6.25</v>
      </c>
      <c r="H9" s="21" t="s">
        <v>40</v>
      </c>
      <c r="I9" s="49">
        <v>300</v>
      </c>
      <c r="J9" s="13">
        <f>G9/I9*10000</f>
        <v>208.33333333333331</v>
      </c>
      <c r="K9" s="14"/>
      <c r="L9" s="46"/>
      <c r="N9" s="48"/>
      <c r="O9" s="45"/>
      <c r="S9" s="45"/>
      <c r="T9" s="45"/>
      <c r="U9" s="45"/>
      <c r="V9" s="45"/>
      <c r="W9" s="45"/>
      <c r="X9" s="45"/>
      <c r="Y9" s="45"/>
      <c r="Z9" s="45"/>
    </row>
    <row r="10" spans="1:26" s="1" customFormat="1" ht="24.75" customHeight="1">
      <c r="A10" s="15">
        <v>4</v>
      </c>
      <c r="B10" s="22" t="s">
        <v>43</v>
      </c>
      <c r="C10" s="13">
        <v>473.33</v>
      </c>
      <c r="D10" s="17"/>
      <c r="E10" s="18"/>
      <c r="F10" s="14"/>
      <c r="G10" s="14">
        <f t="shared" si="0"/>
        <v>473.33</v>
      </c>
      <c r="H10" s="21" t="s">
        <v>40</v>
      </c>
      <c r="I10" s="49">
        <v>1880</v>
      </c>
      <c r="J10" s="13">
        <f>G10/I10*10000</f>
        <v>2517.7127659574467</v>
      </c>
      <c r="K10" s="14"/>
      <c r="L10" s="46"/>
      <c r="N10" s="48"/>
      <c r="O10" s="45"/>
      <c r="S10" s="45"/>
      <c r="T10" s="45"/>
      <c r="U10" s="45"/>
      <c r="V10" s="45"/>
      <c r="W10" s="45"/>
      <c r="X10" s="45"/>
      <c r="Y10" s="45"/>
      <c r="Z10" s="45"/>
    </row>
    <row r="11" spans="1:26" s="1" customFormat="1" ht="24.75" customHeight="1">
      <c r="A11" s="15">
        <v>5</v>
      </c>
      <c r="B11" s="22" t="s">
        <v>44</v>
      </c>
      <c r="C11" s="13">
        <v>334.15</v>
      </c>
      <c r="D11" s="17"/>
      <c r="E11" s="18"/>
      <c r="F11" s="14"/>
      <c r="G11" s="14">
        <f t="shared" si="0"/>
        <v>334.15</v>
      </c>
      <c r="H11" s="21" t="s">
        <v>40</v>
      </c>
      <c r="I11" s="49">
        <f>330+830+83</f>
        <v>1243</v>
      </c>
      <c r="J11" s="13">
        <f>G11/I11*10000</f>
        <v>2688.2542236524537</v>
      </c>
      <c r="K11" s="14"/>
      <c r="L11" s="46"/>
      <c r="N11" s="48"/>
      <c r="O11" s="45"/>
      <c r="S11" s="66"/>
      <c r="T11" s="67"/>
      <c r="U11" s="45"/>
      <c r="V11" s="45"/>
      <c r="W11" s="45"/>
      <c r="X11" s="45"/>
      <c r="Y11" s="45"/>
      <c r="Z11" s="45"/>
    </row>
    <row r="12" spans="1:26" s="1" customFormat="1" ht="34.5" customHeight="1">
      <c r="A12" s="15" t="s">
        <v>45</v>
      </c>
      <c r="B12" s="20" t="s">
        <v>46</v>
      </c>
      <c r="C12" s="13"/>
      <c r="D12" s="13"/>
      <c r="E12" s="13">
        <f>SUM(E13:E15)</f>
        <v>399.28</v>
      </c>
      <c r="F12" s="14"/>
      <c r="G12" s="14">
        <f aca="true" t="shared" si="1" ref="G12:G24">C12+D12+E12</f>
        <v>399.28</v>
      </c>
      <c r="H12" s="23"/>
      <c r="I12" s="50"/>
      <c r="J12" s="21"/>
      <c r="K12" s="14"/>
      <c r="L12" s="46"/>
      <c r="N12" s="48"/>
      <c r="O12" s="45"/>
      <c r="S12" s="66"/>
      <c r="T12" s="67"/>
      <c r="U12" s="45"/>
      <c r="V12" s="45"/>
      <c r="W12" s="45"/>
      <c r="X12" s="45"/>
      <c r="Y12" s="45"/>
      <c r="Z12" s="45"/>
    </row>
    <row r="13" spans="1:26" s="1" customFormat="1" ht="34.5" customHeight="1">
      <c r="A13" s="15">
        <v>1</v>
      </c>
      <c r="B13" s="20" t="s">
        <v>47</v>
      </c>
      <c r="C13" s="13"/>
      <c r="D13" s="17"/>
      <c r="E13" s="13">
        <v>71.4</v>
      </c>
      <c r="F13" s="14"/>
      <c r="G13" s="14">
        <f t="shared" si="1"/>
        <v>71.4</v>
      </c>
      <c r="H13" s="23" t="s">
        <v>40</v>
      </c>
      <c r="I13" s="49">
        <v>105</v>
      </c>
      <c r="J13" s="21">
        <f aca="true" t="shared" si="2" ref="J13:J24">G13/I13*10000</f>
        <v>6800.000000000001</v>
      </c>
      <c r="K13" s="14"/>
      <c r="L13" s="46"/>
      <c r="N13" s="48"/>
      <c r="O13" s="45"/>
      <c r="S13" s="66"/>
      <c r="T13" s="67"/>
      <c r="U13" s="45"/>
      <c r="V13" s="45"/>
      <c r="W13" s="45"/>
      <c r="X13" s="45"/>
      <c r="Y13" s="45"/>
      <c r="Z13" s="45"/>
    </row>
    <row r="14" spans="1:26" s="1" customFormat="1" ht="34.5" customHeight="1">
      <c r="A14" s="15">
        <v>2</v>
      </c>
      <c r="B14" s="20" t="s">
        <v>48</v>
      </c>
      <c r="C14" s="13"/>
      <c r="D14" s="17"/>
      <c r="E14" s="13">
        <v>226.89</v>
      </c>
      <c r="F14" s="14"/>
      <c r="G14" s="14">
        <f t="shared" si="1"/>
        <v>226.89</v>
      </c>
      <c r="H14" s="23" t="s">
        <v>40</v>
      </c>
      <c r="I14" s="49">
        <v>330</v>
      </c>
      <c r="J14" s="21">
        <f t="shared" si="2"/>
        <v>6875.454545454545</v>
      </c>
      <c r="K14" s="14"/>
      <c r="L14" s="46"/>
      <c r="N14" s="48"/>
      <c r="O14" s="45"/>
      <c r="S14" s="66"/>
      <c r="T14" s="67"/>
      <c r="U14" s="45"/>
      <c r="V14" s="45"/>
      <c r="W14" s="45"/>
      <c r="X14" s="45"/>
      <c r="Y14" s="45"/>
      <c r="Z14" s="45"/>
    </row>
    <row r="15" spans="1:26" s="1" customFormat="1" ht="34.5" customHeight="1">
      <c r="A15" s="15">
        <v>3</v>
      </c>
      <c r="B15" s="24" t="s">
        <v>49</v>
      </c>
      <c r="C15" s="13"/>
      <c r="D15" s="17"/>
      <c r="E15" s="13">
        <v>100.99</v>
      </c>
      <c r="F15" s="14"/>
      <c r="G15" s="14">
        <f t="shared" si="1"/>
        <v>100.99</v>
      </c>
      <c r="H15" s="23" t="s">
        <v>40</v>
      </c>
      <c r="I15" s="49">
        <v>144</v>
      </c>
      <c r="J15" s="21">
        <f t="shared" si="2"/>
        <v>7013.194444444443</v>
      </c>
      <c r="K15" s="14"/>
      <c r="L15" s="46"/>
      <c r="N15" s="48"/>
      <c r="O15" s="45"/>
      <c r="S15" s="45"/>
      <c r="T15" s="45"/>
      <c r="U15" s="45"/>
      <c r="V15" s="45"/>
      <c r="W15" s="45"/>
      <c r="X15" s="45"/>
      <c r="Y15" s="45"/>
      <c r="Z15" s="45"/>
    </row>
    <row r="16" spans="1:26" s="1" customFormat="1" ht="24.75" customHeight="1">
      <c r="A16" s="15" t="s">
        <v>50</v>
      </c>
      <c r="B16" s="25" t="s">
        <v>51</v>
      </c>
      <c r="C16" s="13">
        <f>C17</f>
        <v>150.62</v>
      </c>
      <c r="D16" s="17"/>
      <c r="E16" s="18"/>
      <c r="F16" s="14"/>
      <c r="G16" s="14">
        <f t="shared" si="1"/>
        <v>150.62</v>
      </c>
      <c r="H16" s="23"/>
      <c r="I16" s="21"/>
      <c r="J16" s="21"/>
      <c r="K16" s="14"/>
      <c r="L16" s="46"/>
      <c r="N16" s="48"/>
      <c r="O16" s="45"/>
      <c r="S16" s="45"/>
      <c r="T16" s="45"/>
      <c r="U16" s="45"/>
      <c r="V16" s="45"/>
      <c r="W16" s="45"/>
      <c r="X16" s="45"/>
      <c r="Y16" s="45"/>
      <c r="Z16" s="45"/>
    </row>
    <row r="17" spans="1:26" s="1" customFormat="1" ht="34.5" customHeight="1">
      <c r="A17" s="15">
        <v>1</v>
      </c>
      <c r="B17" s="24" t="s">
        <v>52</v>
      </c>
      <c r="C17" s="13">
        <v>150.62</v>
      </c>
      <c r="D17" s="17"/>
      <c r="E17" s="18"/>
      <c r="F17" s="14"/>
      <c r="G17" s="14">
        <f t="shared" si="1"/>
        <v>150.62</v>
      </c>
      <c r="H17" s="21" t="s">
        <v>53</v>
      </c>
      <c r="I17" s="21">
        <v>93</v>
      </c>
      <c r="J17" s="21">
        <f t="shared" si="2"/>
        <v>16195.698924731183</v>
      </c>
      <c r="K17" s="14"/>
      <c r="L17" s="46"/>
      <c r="N17" s="48"/>
      <c r="O17" s="45"/>
      <c r="S17" s="45"/>
      <c r="T17" s="45"/>
      <c r="U17" s="45"/>
      <c r="V17" s="45"/>
      <c r="W17" s="45"/>
      <c r="X17" s="45"/>
      <c r="Y17" s="45"/>
      <c r="Z17" s="45"/>
    </row>
    <row r="18" spans="1:26" s="1" customFormat="1" ht="34.5" customHeight="1">
      <c r="A18" s="15" t="s">
        <v>54</v>
      </c>
      <c r="B18" s="25" t="s">
        <v>55</v>
      </c>
      <c r="C18" s="13"/>
      <c r="D18" s="17"/>
      <c r="E18" s="18">
        <f>E19+E20</f>
        <v>620.15</v>
      </c>
      <c r="F18" s="14"/>
      <c r="G18" s="14">
        <f t="shared" si="1"/>
        <v>620.15</v>
      </c>
      <c r="H18" s="23"/>
      <c r="I18" s="21"/>
      <c r="J18" s="21"/>
      <c r="K18" s="14"/>
      <c r="L18" s="46"/>
      <c r="N18" s="48"/>
      <c r="O18" s="45"/>
      <c r="S18" s="45"/>
      <c r="T18" s="45"/>
      <c r="U18" s="45"/>
      <c r="V18" s="45"/>
      <c r="W18" s="45"/>
      <c r="X18" s="45"/>
      <c r="Y18" s="45"/>
      <c r="Z18" s="45"/>
    </row>
    <row r="19" spans="1:26" s="1" customFormat="1" ht="24.75" customHeight="1">
      <c r="A19" s="15">
        <v>1</v>
      </c>
      <c r="B19" s="22" t="s">
        <v>56</v>
      </c>
      <c r="C19" s="13"/>
      <c r="D19" s="17"/>
      <c r="E19" s="18">
        <v>416.15</v>
      </c>
      <c r="F19" s="14"/>
      <c r="G19" s="14">
        <f t="shared" si="1"/>
        <v>416.15</v>
      </c>
      <c r="H19" s="21" t="s">
        <v>40</v>
      </c>
      <c r="I19" s="21">
        <v>4750</v>
      </c>
      <c r="J19" s="21">
        <f>G19/I19*10000</f>
        <v>876.1052631578947</v>
      </c>
      <c r="K19" s="14"/>
      <c r="L19" s="46"/>
      <c r="N19" s="48"/>
      <c r="O19" s="45"/>
      <c r="S19" s="45"/>
      <c r="T19" s="45"/>
      <c r="U19" s="45"/>
      <c r="V19" s="45"/>
      <c r="W19" s="45"/>
      <c r="X19" s="45"/>
      <c r="Y19" s="45"/>
      <c r="Z19" s="45"/>
    </row>
    <row r="20" spans="1:26" s="1" customFormat="1" ht="24.75" customHeight="1">
      <c r="A20" s="15">
        <v>2</v>
      </c>
      <c r="B20" s="22" t="s">
        <v>57</v>
      </c>
      <c r="C20" s="13"/>
      <c r="D20" s="17"/>
      <c r="E20" s="18">
        <v>204</v>
      </c>
      <c r="F20" s="14"/>
      <c r="G20" s="14">
        <f t="shared" si="1"/>
        <v>204</v>
      </c>
      <c r="H20" s="21"/>
      <c r="I20" s="21"/>
      <c r="J20" s="21"/>
      <c r="K20" s="14"/>
      <c r="L20" s="46"/>
      <c r="N20" s="48"/>
      <c r="O20" s="45"/>
      <c r="S20" s="45"/>
      <c r="T20" s="45"/>
      <c r="U20" s="45"/>
      <c r="V20" s="45"/>
      <c r="W20" s="45"/>
      <c r="X20" s="45"/>
      <c r="Y20" s="45"/>
      <c r="Z20" s="45"/>
    </row>
    <row r="21" spans="1:26" s="1" customFormat="1" ht="24.75" customHeight="1">
      <c r="A21" s="15" t="s">
        <v>58</v>
      </c>
      <c r="B21" s="25" t="s">
        <v>59</v>
      </c>
      <c r="C21" s="13">
        <f>C22</f>
        <v>44.06</v>
      </c>
      <c r="D21" s="17"/>
      <c r="E21" s="18"/>
      <c r="F21" s="14"/>
      <c r="G21" s="14">
        <f t="shared" si="1"/>
        <v>44.06</v>
      </c>
      <c r="H21" s="23"/>
      <c r="I21" s="21"/>
      <c r="J21" s="21"/>
      <c r="K21" s="14"/>
      <c r="L21" s="46"/>
      <c r="N21" s="48"/>
      <c r="O21" s="45"/>
      <c r="S21" s="45"/>
      <c r="T21" s="45"/>
      <c r="U21" s="45"/>
      <c r="V21" s="45"/>
      <c r="W21" s="45"/>
      <c r="X21" s="45"/>
      <c r="Y21" s="45"/>
      <c r="Z21" s="45"/>
    </row>
    <row r="22" spans="1:26" s="1" customFormat="1" ht="24.75" customHeight="1">
      <c r="A22" s="15">
        <v>1</v>
      </c>
      <c r="B22" s="25" t="s">
        <v>59</v>
      </c>
      <c r="C22" s="13">
        <v>44.06</v>
      </c>
      <c r="D22" s="17"/>
      <c r="E22" s="18"/>
      <c r="F22" s="14"/>
      <c r="G22" s="14">
        <f t="shared" si="1"/>
        <v>44.06</v>
      </c>
      <c r="H22" s="21" t="s">
        <v>60</v>
      </c>
      <c r="I22" s="21">
        <v>2275</v>
      </c>
      <c r="J22" s="21">
        <f t="shared" si="2"/>
        <v>193.67032967032966</v>
      </c>
      <c r="K22" s="14"/>
      <c r="L22" s="46"/>
      <c r="N22" s="48"/>
      <c r="O22" s="45"/>
      <c r="S22" s="45"/>
      <c r="T22" s="45"/>
      <c r="U22" s="45"/>
      <c r="V22" s="45"/>
      <c r="W22" s="45"/>
      <c r="X22" s="45"/>
      <c r="Y22" s="45"/>
      <c r="Z22" s="45"/>
    </row>
    <row r="23" spans="1:26" s="1" customFormat="1" ht="24.75" customHeight="1">
      <c r="A23" s="15" t="s">
        <v>61</v>
      </c>
      <c r="B23" s="20" t="s">
        <v>62</v>
      </c>
      <c r="C23" s="13">
        <f>C24</f>
        <v>201.03</v>
      </c>
      <c r="D23" s="17"/>
      <c r="E23" s="18"/>
      <c r="F23" s="14"/>
      <c r="G23" s="14">
        <f t="shared" si="1"/>
        <v>201.03</v>
      </c>
      <c r="H23" s="21"/>
      <c r="I23" s="21"/>
      <c r="J23" s="21"/>
      <c r="K23" s="14"/>
      <c r="L23" s="46"/>
      <c r="N23" s="48"/>
      <c r="O23" s="45"/>
      <c r="S23" s="45"/>
      <c r="T23" s="45"/>
      <c r="U23" s="45"/>
      <c r="V23" s="45"/>
      <c r="W23" s="45"/>
      <c r="X23" s="45"/>
      <c r="Y23" s="45"/>
      <c r="Z23" s="45"/>
    </row>
    <row r="24" spans="1:26" s="1" customFormat="1" ht="24.75" customHeight="1">
      <c r="A24" s="15">
        <v>1</v>
      </c>
      <c r="B24" s="20" t="s">
        <v>62</v>
      </c>
      <c r="C24" s="13">
        <v>201.03</v>
      </c>
      <c r="D24" s="17"/>
      <c r="E24" s="18"/>
      <c r="F24" s="14"/>
      <c r="G24" s="14">
        <f t="shared" si="1"/>
        <v>201.03</v>
      </c>
      <c r="H24" s="21" t="s">
        <v>63</v>
      </c>
      <c r="I24" s="21">
        <v>7450</v>
      </c>
      <c r="J24" s="21">
        <f t="shared" si="2"/>
        <v>269.83892617449663</v>
      </c>
      <c r="K24" s="14"/>
      <c r="L24" s="46"/>
      <c r="N24" s="48"/>
      <c r="O24" s="45"/>
      <c r="S24" s="45"/>
      <c r="T24" s="45"/>
      <c r="U24" s="45"/>
      <c r="V24" s="45"/>
      <c r="W24" s="45"/>
      <c r="X24" s="45"/>
      <c r="Y24" s="45"/>
      <c r="Z24" s="45"/>
    </row>
    <row r="25" spans="1:26" s="1" customFormat="1" ht="24.75" customHeight="1">
      <c r="A25" s="10" t="s">
        <v>13</v>
      </c>
      <c r="B25" s="26" t="s">
        <v>8</v>
      </c>
      <c r="C25" s="14"/>
      <c r="D25" s="14"/>
      <c r="E25" s="14"/>
      <c r="F25" s="14">
        <f>SUM(F26:F38)</f>
        <v>223.86886439999998</v>
      </c>
      <c r="G25" s="14">
        <f>F25</f>
        <v>223.86886439999998</v>
      </c>
      <c r="H25" s="10"/>
      <c r="I25" s="51"/>
      <c r="J25" s="51"/>
      <c r="K25" s="52">
        <f>G25/G41*100</f>
        <v>6.356575649893341</v>
      </c>
      <c r="L25" s="46">
        <v>290.9392998611351</v>
      </c>
      <c r="N25" s="45"/>
      <c r="O25" s="45"/>
      <c r="S25" s="45"/>
      <c r="T25" s="45"/>
      <c r="U25" s="45"/>
      <c r="V25" s="45"/>
      <c r="W25" s="45"/>
      <c r="X25" s="45"/>
      <c r="Y25" s="45"/>
      <c r="Z25" s="45"/>
    </row>
    <row r="26" spans="1:26" s="1" customFormat="1" ht="24.75" customHeight="1">
      <c r="A26" s="10">
        <v>1</v>
      </c>
      <c r="B26" s="26" t="s">
        <v>64</v>
      </c>
      <c r="C26" s="14"/>
      <c r="D26" s="14"/>
      <c r="E26" s="14"/>
      <c r="F26" s="14">
        <f>I26*J26</f>
        <v>15.976999999999999</v>
      </c>
      <c r="G26" s="14">
        <f>F26</f>
        <v>15.976999999999999</v>
      </c>
      <c r="H26" s="10" t="s">
        <v>65</v>
      </c>
      <c r="I26" s="14">
        <f>G5</f>
        <v>3195.3999999999996</v>
      </c>
      <c r="J26" s="53">
        <v>0.005</v>
      </c>
      <c r="K26" s="52"/>
      <c r="L26" s="46"/>
      <c r="N26" s="45"/>
      <c r="O26" s="45"/>
      <c r="S26" s="45"/>
      <c r="T26" s="45"/>
      <c r="U26" s="45"/>
      <c r="V26" s="45"/>
      <c r="W26" s="45"/>
      <c r="X26" s="45"/>
      <c r="Y26" s="45"/>
      <c r="Z26" s="45"/>
    </row>
    <row r="27" spans="1:26" s="1" customFormat="1" ht="24.75" customHeight="1">
      <c r="A27" s="10">
        <v>2</v>
      </c>
      <c r="B27" s="12" t="s">
        <v>66</v>
      </c>
      <c r="C27" s="14"/>
      <c r="D27" s="14"/>
      <c r="E27" s="14"/>
      <c r="F27" s="14">
        <f>I27*J27</f>
        <v>19.1724</v>
      </c>
      <c r="G27" s="14">
        <f aca="true" t="shared" si="3" ref="G27:G39">SUM(C27:F27)</f>
        <v>19.1724</v>
      </c>
      <c r="H27" s="10" t="s">
        <v>65</v>
      </c>
      <c r="I27" s="52">
        <f>I26</f>
        <v>3195.3999999999996</v>
      </c>
      <c r="J27" s="54">
        <v>0.006</v>
      </c>
      <c r="K27" s="55"/>
      <c r="L27" s="46">
        <v>4.282297613499192</v>
      </c>
      <c r="N27" s="45"/>
      <c r="O27" s="45"/>
      <c r="P27" s="46">
        <v>0.001</v>
      </c>
      <c r="S27" s="45"/>
      <c r="T27" s="45"/>
      <c r="U27" s="45"/>
      <c r="V27" s="45"/>
      <c r="W27" s="45"/>
      <c r="X27" s="45"/>
      <c r="Y27" s="45"/>
      <c r="Z27" s="45"/>
    </row>
    <row r="28" spans="1:26" s="1" customFormat="1" ht="24.75" customHeight="1">
      <c r="A28" s="10">
        <v>3</v>
      </c>
      <c r="B28" s="12" t="s">
        <v>67</v>
      </c>
      <c r="C28" s="14"/>
      <c r="D28" s="14"/>
      <c r="E28" s="14"/>
      <c r="F28" s="14">
        <f>I28*J28</f>
        <v>63.907999999999994</v>
      </c>
      <c r="G28" s="14">
        <f t="shared" si="3"/>
        <v>63.907999999999994</v>
      </c>
      <c r="H28" s="10" t="s">
        <v>65</v>
      </c>
      <c r="I28" s="52">
        <f>G5</f>
        <v>3195.3999999999996</v>
      </c>
      <c r="J28" s="54">
        <v>0.02</v>
      </c>
      <c r="K28" s="55"/>
      <c r="L28" s="46">
        <v>81.36365465648463</v>
      </c>
      <c r="N28" s="45"/>
      <c r="O28" s="45"/>
      <c r="P28" s="46">
        <v>0.019</v>
      </c>
      <c r="S28" s="45"/>
      <c r="T28" s="45"/>
      <c r="U28" s="45"/>
      <c r="V28" s="45"/>
      <c r="W28" s="45"/>
      <c r="X28" s="45"/>
      <c r="Y28" s="45"/>
      <c r="Z28" s="45"/>
    </row>
    <row r="29" spans="1:26" s="1" customFormat="1" ht="24.75" customHeight="1">
      <c r="A29" s="10">
        <v>4</v>
      </c>
      <c r="B29" s="12" t="s">
        <v>68</v>
      </c>
      <c r="C29" s="14"/>
      <c r="D29" s="14"/>
      <c r="E29" s="14"/>
      <c r="F29" s="14">
        <f>I29*J29</f>
        <v>4.15402</v>
      </c>
      <c r="G29" s="14">
        <f t="shared" si="3"/>
        <v>4.15402</v>
      </c>
      <c r="H29" s="10" t="s">
        <v>65</v>
      </c>
      <c r="I29" s="52">
        <f>G28</f>
        <v>63.907999999999994</v>
      </c>
      <c r="J29" s="54">
        <v>0.065</v>
      </c>
      <c r="K29" s="55"/>
      <c r="L29" s="46"/>
      <c r="N29" s="45"/>
      <c r="O29" s="45"/>
      <c r="P29" s="46"/>
      <c r="S29" s="45"/>
      <c r="T29" s="45"/>
      <c r="U29" s="45"/>
      <c r="V29" s="45"/>
      <c r="W29" s="45"/>
      <c r="X29" s="45"/>
      <c r="Y29" s="45"/>
      <c r="Z29" s="45"/>
    </row>
    <row r="30" spans="1:26" s="1" customFormat="1" ht="24.75" customHeight="1">
      <c r="A30" s="10">
        <v>5</v>
      </c>
      <c r="B30" s="12" t="s">
        <v>69</v>
      </c>
      <c r="C30" s="14"/>
      <c r="D30" s="14"/>
      <c r="E30" s="14"/>
      <c r="F30" s="14">
        <f>I30*J30</f>
        <v>38.3448</v>
      </c>
      <c r="G30" s="14">
        <f t="shared" si="3"/>
        <v>38.3448</v>
      </c>
      <c r="H30" s="10" t="s">
        <v>65</v>
      </c>
      <c r="I30" s="52">
        <f>G5</f>
        <v>3195.3999999999996</v>
      </c>
      <c r="J30" s="54">
        <v>0.012</v>
      </c>
      <c r="K30" s="55"/>
      <c r="L30" s="46">
        <v>64.23446420248787</v>
      </c>
      <c r="N30" s="45"/>
      <c r="O30" s="45"/>
      <c r="P30" s="46">
        <v>0.015</v>
      </c>
      <c r="S30" s="45"/>
      <c r="T30" s="45"/>
      <c r="U30" s="45"/>
      <c r="V30" s="45"/>
      <c r="W30" s="45"/>
      <c r="X30" s="45"/>
      <c r="Y30" s="45"/>
      <c r="Z30" s="45"/>
    </row>
    <row r="31" spans="1:26" s="1" customFormat="1" ht="34.5" customHeight="1">
      <c r="A31" s="10">
        <v>6</v>
      </c>
      <c r="B31" s="26" t="s">
        <v>70</v>
      </c>
      <c r="C31" s="14"/>
      <c r="D31" s="14"/>
      <c r="E31" s="14"/>
      <c r="F31" s="14">
        <f>I31*0.54/100*0.7</f>
        <v>12.078612</v>
      </c>
      <c r="G31" s="14">
        <f t="shared" si="3"/>
        <v>12.078612</v>
      </c>
      <c r="H31" s="10" t="s">
        <v>65</v>
      </c>
      <c r="I31" s="52">
        <f>G5</f>
        <v>3195.3999999999996</v>
      </c>
      <c r="J31" s="54">
        <f aca="true" t="shared" si="4" ref="J31:J36">G31/I31</f>
        <v>0.0037800000000000004</v>
      </c>
      <c r="K31" s="55"/>
      <c r="L31" s="46">
        <v>22.267947590195796</v>
      </c>
      <c r="N31" s="45"/>
      <c r="O31" s="45"/>
      <c r="P31" s="46">
        <v>0.0052</v>
      </c>
      <c r="S31" s="45"/>
      <c r="T31" s="45"/>
      <c r="U31" s="45"/>
      <c r="V31" s="45"/>
      <c r="W31" s="45"/>
      <c r="X31" s="45"/>
      <c r="Y31" s="45"/>
      <c r="Z31" s="45"/>
    </row>
    <row r="32" spans="1:26" s="1" customFormat="1" ht="34.5" customHeight="1">
      <c r="A32" s="10">
        <v>7</v>
      </c>
      <c r="B32" s="26" t="s">
        <v>71</v>
      </c>
      <c r="C32" s="14"/>
      <c r="D32" s="14"/>
      <c r="E32" s="14"/>
      <c r="F32" s="14">
        <f>I32*0.24/100*0.7</f>
        <v>5.368271999999998</v>
      </c>
      <c r="G32" s="14">
        <f t="shared" si="3"/>
        <v>5.368271999999998</v>
      </c>
      <c r="H32" s="10" t="s">
        <v>65</v>
      </c>
      <c r="I32" s="52">
        <f>I26</f>
        <v>3195.3999999999996</v>
      </c>
      <c r="J32" s="54">
        <f t="shared" si="4"/>
        <v>0.0016799999999999996</v>
      </c>
      <c r="K32" s="55"/>
      <c r="L32" s="46"/>
      <c r="N32" s="45"/>
      <c r="O32" s="45"/>
      <c r="P32" s="46"/>
      <c r="S32" s="45"/>
      <c r="T32" s="45"/>
      <c r="U32" s="45"/>
      <c r="V32" s="45"/>
      <c r="W32" s="45"/>
      <c r="X32" s="45"/>
      <c r="Y32" s="45"/>
      <c r="Z32" s="45"/>
    </row>
    <row r="33" spans="1:26" s="1" customFormat="1" ht="34.5" customHeight="1">
      <c r="A33" s="10">
        <v>8</v>
      </c>
      <c r="B33" s="26" t="s">
        <v>72</v>
      </c>
      <c r="C33" s="14"/>
      <c r="D33" s="14"/>
      <c r="E33" s="14"/>
      <c r="F33" s="14">
        <f>I33*0.8/100*0.6</f>
        <v>15.337919999999999</v>
      </c>
      <c r="G33" s="14">
        <f t="shared" si="3"/>
        <v>15.337919999999999</v>
      </c>
      <c r="H33" s="10" t="s">
        <v>65</v>
      </c>
      <c r="I33" s="52">
        <f>I26</f>
        <v>3195.3999999999996</v>
      </c>
      <c r="J33" s="54">
        <f t="shared" si="4"/>
        <v>0.0048000000000000004</v>
      </c>
      <c r="K33" s="55"/>
      <c r="L33" s="46"/>
      <c r="N33" s="45"/>
      <c r="O33" s="45"/>
      <c r="P33" s="46"/>
      <c r="T33" s="45"/>
      <c r="U33" s="45"/>
      <c r="V33" s="45"/>
      <c r="W33" s="45"/>
      <c r="X33" s="45"/>
      <c r="Y33" s="45"/>
      <c r="Z33" s="45"/>
    </row>
    <row r="34" spans="1:26" s="1" customFormat="1" ht="24.75" customHeight="1">
      <c r="A34" s="10">
        <v>9</v>
      </c>
      <c r="B34" s="26" t="s">
        <v>73</v>
      </c>
      <c r="C34" s="14"/>
      <c r="D34" s="14"/>
      <c r="E34" s="14"/>
      <c r="F34" s="14">
        <f>I34*0.24/100</f>
        <v>7.6689599999999984</v>
      </c>
      <c r="G34" s="14">
        <f t="shared" si="3"/>
        <v>7.6689599999999984</v>
      </c>
      <c r="H34" s="10" t="s">
        <v>65</v>
      </c>
      <c r="I34" s="52">
        <f>I26</f>
        <v>3195.3999999999996</v>
      </c>
      <c r="J34" s="54">
        <f t="shared" si="4"/>
        <v>0.0024</v>
      </c>
      <c r="K34" s="55"/>
      <c r="L34" s="46"/>
      <c r="N34" s="45"/>
      <c r="O34" s="45"/>
      <c r="P34" s="46"/>
      <c r="S34" s="45"/>
      <c r="T34" s="45"/>
      <c r="U34" s="45"/>
      <c r="V34" s="45"/>
      <c r="W34" s="45"/>
      <c r="X34" s="45"/>
      <c r="Y34" s="45"/>
      <c r="Z34" s="45"/>
    </row>
    <row r="35" spans="1:26" s="1" customFormat="1" ht="24.75" customHeight="1">
      <c r="A35" s="10">
        <v>10</v>
      </c>
      <c r="B35" s="12" t="s">
        <v>74</v>
      </c>
      <c r="C35" s="14"/>
      <c r="D35" s="14"/>
      <c r="E35" s="14"/>
      <c r="F35" s="14">
        <f>(1+2.8+2.75+(I35-1000)*0.35/100)*0.7</f>
        <v>9.963729999999998</v>
      </c>
      <c r="G35" s="14">
        <f t="shared" si="3"/>
        <v>9.963729999999998</v>
      </c>
      <c r="H35" s="10" t="s">
        <v>65</v>
      </c>
      <c r="I35" s="52">
        <f>G5</f>
        <v>3195.3999999999996</v>
      </c>
      <c r="J35" s="54">
        <f t="shared" si="4"/>
        <v>0.0031181479626963757</v>
      </c>
      <c r="K35" s="55"/>
      <c r="L35" s="46">
        <v>29.976083294494337</v>
      </c>
      <c r="N35" s="45"/>
      <c r="O35" s="45"/>
      <c r="P35" s="46">
        <v>0.006999999999999999</v>
      </c>
      <c r="S35" s="45"/>
      <c r="T35" s="45"/>
      <c r="U35" s="45"/>
      <c r="V35" s="45"/>
      <c r="W35" s="45"/>
      <c r="X35" s="45"/>
      <c r="Y35" s="45"/>
      <c r="Z35" s="45"/>
    </row>
    <row r="36" spans="1:26" s="1" customFormat="1" ht="24.75" customHeight="1">
      <c r="A36" s="10">
        <v>11</v>
      </c>
      <c r="B36" s="26" t="s">
        <v>75</v>
      </c>
      <c r="C36" s="14"/>
      <c r="D36" s="14"/>
      <c r="E36" s="14"/>
      <c r="F36" s="14">
        <f>(12+(28-12)/(10000-3000)*(I36-3000))*0.7*0.8*0.45</f>
        <v>3.1365504</v>
      </c>
      <c r="G36" s="14">
        <f t="shared" si="3"/>
        <v>3.1365504</v>
      </c>
      <c r="H36" s="10" t="s">
        <v>65</v>
      </c>
      <c r="I36" s="52">
        <f>I26</f>
        <v>3195.3999999999996</v>
      </c>
      <c r="J36" s="54">
        <f t="shared" si="4"/>
        <v>0.000981583025599299</v>
      </c>
      <c r="K36" s="55"/>
      <c r="L36" s="46"/>
      <c r="N36" s="45"/>
      <c r="O36" s="45"/>
      <c r="P36" s="46"/>
      <c r="S36" s="45"/>
      <c r="T36" s="45"/>
      <c r="U36" s="45"/>
      <c r="V36" s="45"/>
      <c r="W36" s="45"/>
      <c r="X36" s="45"/>
      <c r="Y36" s="45"/>
      <c r="Z36" s="45"/>
    </row>
    <row r="37" spans="1:26" s="1" customFormat="1" ht="24.75" customHeight="1">
      <c r="A37" s="10">
        <v>12</v>
      </c>
      <c r="B37" s="26" t="s">
        <v>76</v>
      </c>
      <c r="C37" s="14"/>
      <c r="D37" s="14"/>
      <c r="E37" s="14"/>
      <c r="F37" s="14">
        <f>I37*J37</f>
        <v>12.7816</v>
      </c>
      <c r="G37" s="14">
        <f t="shared" si="3"/>
        <v>12.7816</v>
      </c>
      <c r="H37" s="10" t="s">
        <v>65</v>
      </c>
      <c r="I37" s="52">
        <f>I26</f>
        <v>3195.3999999999996</v>
      </c>
      <c r="J37" s="54">
        <v>0.004</v>
      </c>
      <c r="K37" s="55"/>
      <c r="L37" s="46"/>
      <c r="N37" s="45"/>
      <c r="O37" s="45"/>
      <c r="P37" s="46"/>
      <c r="S37" s="45"/>
      <c r="T37" s="45"/>
      <c r="U37" s="45"/>
      <c r="V37" s="45"/>
      <c r="W37" s="45"/>
      <c r="X37" s="45"/>
      <c r="Y37" s="45"/>
      <c r="Z37" s="45"/>
    </row>
    <row r="38" spans="1:26" s="1" customFormat="1" ht="45" customHeight="1">
      <c r="A38" s="10">
        <v>13</v>
      </c>
      <c r="B38" s="27" t="s">
        <v>77</v>
      </c>
      <c r="C38" s="14"/>
      <c r="D38" s="14"/>
      <c r="E38" s="14"/>
      <c r="F38" s="14">
        <f>I38*J38</f>
        <v>15.976999999999999</v>
      </c>
      <c r="G38" s="14">
        <f t="shared" si="3"/>
        <v>15.976999999999999</v>
      </c>
      <c r="H38" s="10" t="s">
        <v>65</v>
      </c>
      <c r="I38" s="52">
        <f>I26</f>
        <v>3195.3999999999996</v>
      </c>
      <c r="J38" s="54">
        <v>0.005</v>
      </c>
      <c r="K38" s="55"/>
      <c r="L38" s="46"/>
      <c r="N38" s="45"/>
      <c r="O38" s="45"/>
      <c r="P38" s="46"/>
      <c r="S38" s="45"/>
      <c r="T38" s="45"/>
      <c r="U38" s="45"/>
      <c r="V38" s="45"/>
      <c r="W38" s="45"/>
      <c r="X38" s="45"/>
      <c r="Y38" s="45"/>
      <c r="Z38" s="45"/>
    </row>
    <row r="39" spans="1:26" s="1" customFormat="1" ht="24.75" customHeight="1">
      <c r="A39" s="10" t="s">
        <v>26</v>
      </c>
      <c r="B39" s="12" t="s">
        <v>27</v>
      </c>
      <c r="C39" s="14"/>
      <c r="D39" s="14"/>
      <c r="E39" s="14"/>
      <c r="F39" s="14">
        <f>I39*J39</f>
        <v>102.57806593199999</v>
      </c>
      <c r="G39" s="14">
        <f t="shared" si="3"/>
        <v>102.57806593199999</v>
      </c>
      <c r="H39" s="10" t="s">
        <v>65</v>
      </c>
      <c r="I39" s="13">
        <f>G5+G25</f>
        <v>3419.2688643999995</v>
      </c>
      <c r="J39" s="54">
        <v>0.03</v>
      </c>
      <c r="K39" s="52">
        <f>G39/G41*100</f>
        <v>2.912621359223301</v>
      </c>
      <c r="L39" s="46">
        <v>365.8589530688261</v>
      </c>
      <c r="N39" s="45"/>
      <c r="O39" s="45"/>
      <c r="S39" s="45"/>
      <c r="T39" s="45"/>
      <c r="U39" s="45"/>
      <c r="V39" s="45"/>
      <c r="W39" s="45"/>
      <c r="X39" s="45"/>
      <c r="Y39" s="45"/>
      <c r="Z39" s="45"/>
    </row>
    <row r="40" spans="1:26" s="1" customFormat="1" ht="24.75" customHeight="1">
      <c r="A40" s="10"/>
      <c r="B40" s="12"/>
      <c r="C40" s="14"/>
      <c r="D40" s="14"/>
      <c r="E40" s="14"/>
      <c r="F40" s="14"/>
      <c r="G40" s="14"/>
      <c r="H40" s="10"/>
      <c r="I40" s="10"/>
      <c r="J40" s="10"/>
      <c r="K40" s="56"/>
      <c r="N40" s="45"/>
      <c r="O40" s="45"/>
      <c r="S40" s="45"/>
      <c r="T40" s="45"/>
      <c r="U40" s="45"/>
      <c r="V40" s="45"/>
      <c r="W40" s="45"/>
      <c r="X40" s="45"/>
      <c r="Y40" s="45"/>
      <c r="Z40" s="45"/>
    </row>
    <row r="41" spans="1:26" s="1" customFormat="1" ht="24.75" customHeight="1">
      <c r="A41" s="11" t="s">
        <v>28</v>
      </c>
      <c r="B41" s="28"/>
      <c r="C41" s="14">
        <f>C5</f>
        <v>2175.97</v>
      </c>
      <c r="D41" s="14"/>
      <c r="E41" s="14">
        <f>E5</f>
        <v>1019.43</v>
      </c>
      <c r="F41" s="14">
        <f>F25+F39</f>
        <v>326.44693033199997</v>
      </c>
      <c r="G41" s="14">
        <f>G5+G25+G39</f>
        <v>3521.8469303319994</v>
      </c>
      <c r="H41" s="10" t="s">
        <v>16</v>
      </c>
      <c r="I41" s="10"/>
      <c r="J41" s="10"/>
      <c r="K41" s="52">
        <f>K39+K25+K5</f>
        <v>100</v>
      </c>
      <c r="L41" s="1">
        <v>4939.095866429153</v>
      </c>
      <c r="N41" s="45"/>
      <c r="O41" s="45"/>
      <c r="S41" s="45"/>
      <c r="T41" s="45"/>
      <c r="U41" s="45"/>
      <c r="V41" s="45"/>
      <c r="W41" s="45"/>
      <c r="X41" s="45"/>
      <c r="Y41" s="45"/>
      <c r="Z41" s="45"/>
    </row>
    <row r="42" spans="1:26" s="1" customFormat="1" ht="24.75" customHeight="1">
      <c r="A42" s="29"/>
      <c r="B42" s="30"/>
      <c r="C42" s="31"/>
      <c r="D42" s="31"/>
      <c r="E42" s="31"/>
      <c r="F42" s="31"/>
      <c r="G42" s="31"/>
      <c r="H42" s="29"/>
      <c r="I42" s="57"/>
      <c r="J42" s="57"/>
      <c r="K42" s="58"/>
      <c r="N42" s="45"/>
      <c r="O42" s="45"/>
      <c r="S42" s="45"/>
      <c r="T42" s="45"/>
      <c r="U42" s="45"/>
      <c r="V42" s="45"/>
      <c r="W42" s="45"/>
      <c r="X42" s="45"/>
      <c r="Y42" s="45"/>
      <c r="Z42" s="45"/>
    </row>
    <row r="43" spans="1:26" s="1" customFormat="1" ht="24" customHeight="1">
      <c r="A43" s="29"/>
      <c r="B43" s="30"/>
      <c r="C43" s="31"/>
      <c r="D43" s="31"/>
      <c r="E43" s="31"/>
      <c r="F43" s="31"/>
      <c r="G43" s="31"/>
      <c r="H43" s="29"/>
      <c r="I43" s="57"/>
      <c r="J43" s="57"/>
      <c r="K43" s="58"/>
      <c r="N43" s="45"/>
      <c r="O43" s="45"/>
      <c r="S43" s="45"/>
      <c r="T43" s="45"/>
      <c r="U43" s="45"/>
      <c r="V43" s="45"/>
      <c r="W43" s="45"/>
      <c r="X43" s="45"/>
      <c r="Y43" s="45"/>
      <c r="Z43" s="45"/>
    </row>
    <row r="44" spans="1:26" s="1" customFormat="1" ht="24" customHeight="1">
      <c r="A44" s="29"/>
      <c r="B44" s="30"/>
      <c r="C44" s="31"/>
      <c r="D44" s="31"/>
      <c r="E44" s="31"/>
      <c r="F44" s="31"/>
      <c r="G44" s="31"/>
      <c r="H44" s="29"/>
      <c r="I44" s="57"/>
      <c r="J44" s="57"/>
      <c r="K44" s="58"/>
      <c r="N44" s="45"/>
      <c r="O44" s="45"/>
      <c r="S44" s="45"/>
      <c r="T44" s="45"/>
      <c r="U44" s="45"/>
      <c r="V44" s="45"/>
      <c r="W44" s="45"/>
      <c r="X44" s="45"/>
      <c r="Y44" s="45"/>
      <c r="Z44" s="45"/>
    </row>
    <row r="45" spans="1:11" ht="24" customHeight="1">
      <c r="A45" s="32"/>
      <c r="B45" s="33"/>
      <c r="C45" s="34"/>
      <c r="D45" s="34"/>
      <c r="E45" s="34"/>
      <c r="F45" s="34"/>
      <c r="G45" s="34"/>
      <c r="H45" s="32"/>
      <c r="I45" s="38"/>
      <c r="J45" s="38"/>
      <c r="K45" s="59"/>
    </row>
    <row r="46" spans="1:11" ht="24" customHeight="1">
      <c r="A46" s="32"/>
      <c r="B46" s="33"/>
      <c r="C46" s="34"/>
      <c r="D46" s="34"/>
      <c r="E46" s="34"/>
      <c r="F46" s="34"/>
      <c r="G46" s="35"/>
      <c r="H46" s="35"/>
      <c r="I46" s="60"/>
      <c r="J46" s="38"/>
      <c r="K46" s="59"/>
    </row>
    <row r="47" spans="1:11" ht="24" customHeight="1">
      <c r="A47" s="32"/>
      <c r="B47" s="33"/>
      <c r="C47" s="34"/>
      <c r="D47" s="34"/>
      <c r="E47" s="34"/>
      <c r="F47" s="34"/>
      <c r="G47" s="34"/>
      <c r="H47" s="32"/>
      <c r="I47" s="38"/>
      <c r="J47" s="38"/>
      <c r="K47" s="59"/>
    </row>
    <row r="48" spans="1:11" ht="24" customHeight="1">
      <c r="A48" s="32"/>
      <c r="B48" s="36"/>
      <c r="C48" s="34"/>
      <c r="D48" s="34"/>
      <c r="E48" s="34"/>
      <c r="F48" s="34"/>
      <c r="G48" s="34"/>
      <c r="H48" s="32"/>
      <c r="I48" s="38"/>
      <c r="J48" s="38"/>
      <c r="K48" s="59"/>
    </row>
    <row r="49" spans="1:11" ht="13.5" customHeight="1">
      <c r="A49" s="32"/>
      <c r="B49" s="36"/>
      <c r="C49" s="34"/>
      <c r="D49" s="34"/>
      <c r="E49" s="34"/>
      <c r="F49" s="34"/>
      <c r="G49" s="34"/>
      <c r="H49" s="32"/>
      <c r="I49" s="38"/>
      <c r="J49" s="38"/>
      <c r="K49" s="59"/>
    </row>
    <row r="50" spans="1:11" ht="13.5" customHeight="1">
      <c r="A50" s="32"/>
      <c r="B50" s="36"/>
      <c r="C50" s="37"/>
      <c r="D50" s="37"/>
      <c r="E50" s="37"/>
      <c r="F50" s="37"/>
      <c r="G50" s="37"/>
      <c r="H50" s="32"/>
      <c r="I50" s="38"/>
      <c r="J50" s="38"/>
      <c r="K50" s="61"/>
    </row>
    <row r="51" spans="1:11" ht="13.5" customHeight="1">
      <c r="A51" s="32"/>
      <c r="B51" s="36"/>
      <c r="C51" s="37"/>
      <c r="D51" s="37"/>
      <c r="E51" s="37"/>
      <c r="F51" s="37"/>
      <c r="G51" s="37"/>
      <c r="H51" s="32"/>
      <c r="I51" s="38"/>
      <c r="J51" s="38"/>
      <c r="K51" s="61"/>
    </row>
    <row r="52" spans="1:11" ht="13.5" customHeight="1">
      <c r="A52" s="32"/>
      <c r="B52" s="36"/>
      <c r="C52" s="37"/>
      <c r="D52" s="37"/>
      <c r="E52" s="37"/>
      <c r="F52" s="37"/>
      <c r="G52" s="37"/>
      <c r="H52" s="32"/>
      <c r="I52" s="38"/>
      <c r="J52" s="38"/>
      <c r="K52" s="41"/>
    </row>
    <row r="53" spans="1:11" ht="14.25">
      <c r="A53" s="32"/>
      <c r="B53" s="36"/>
      <c r="C53" s="37"/>
      <c r="D53" s="37"/>
      <c r="E53" s="37"/>
      <c r="F53" s="37"/>
      <c r="G53" s="37"/>
      <c r="H53" s="32"/>
      <c r="I53" s="38"/>
      <c r="J53" s="38"/>
      <c r="K53" s="42"/>
    </row>
    <row r="54" spans="1:11" ht="14.25">
      <c r="A54" s="38"/>
      <c r="B54" s="39"/>
      <c r="C54" s="40"/>
      <c r="D54" s="40"/>
      <c r="E54" s="40"/>
      <c r="F54" s="40"/>
      <c r="G54" s="40"/>
      <c r="H54" s="38"/>
      <c r="I54" s="38"/>
      <c r="J54" s="38"/>
      <c r="K54" s="62"/>
    </row>
    <row r="55" spans="1:11" ht="14.25">
      <c r="A55" s="38"/>
      <c r="B55" s="39"/>
      <c r="C55" s="40"/>
      <c r="D55" s="40"/>
      <c r="E55" s="40"/>
      <c r="F55" s="40"/>
      <c r="G55" s="40"/>
      <c r="H55" s="38"/>
      <c r="I55" s="38"/>
      <c r="J55" s="38"/>
      <c r="K55" s="44"/>
    </row>
    <row r="56" spans="1:11" ht="22.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61"/>
    </row>
    <row r="57" spans="1:11" ht="14.25">
      <c r="A57" s="39"/>
      <c r="B57" s="39"/>
      <c r="C57" s="38"/>
      <c r="D57" s="38"/>
      <c r="E57" s="38"/>
      <c r="F57" s="38"/>
      <c r="G57" s="38"/>
      <c r="H57" s="42"/>
      <c r="I57" s="42"/>
      <c r="J57" s="42"/>
      <c r="K57" s="38"/>
    </row>
    <row r="58" spans="1:11" ht="14.25">
      <c r="A58" s="43"/>
      <c r="B58" s="43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4.25">
      <c r="A59" s="38"/>
      <c r="B59" s="38"/>
      <c r="C59" s="44"/>
      <c r="D59" s="44"/>
      <c r="E59" s="44"/>
      <c r="F59" s="44"/>
      <c r="G59" s="44"/>
      <c r="H59" s="44"/>
      <c r="I59" s="44"/>
      <c r="J59" s="44"/>
      <c r="K59" s="38"/>
    </row>
    <row r="60" spans="1:11" ht="14.25">
      <c r="A60" s="38"/>
      <c r="B60" s="39"/>
      <c r="C60" s="40"/>
      <c r="D60" s="40"/>
      <c r="E60" s="40" t="s">
        <v>78</v>
      </c>
      <c r="F60" s="40"/>
      <c r="G60" s="40"/>
      <c r="H60" s="38"/>
      <c r="I60" s="38"/>
      <c r="J60" s="38"/>
      <c r="K60" s="38"/>
    </row>
    <row r="61" spans="1:11" ht="14.25">
      <c r="A61" s="38"/>
      <c r="B61" s="39"/>
      <c r="C61" s="40"/>
      <c r="D61" s="40"/>
      <c r="E61" s="40"/>
      <c r="F61" s="40"/>
      <c r="G61" s="40"/>
      <c r="H61" s="38"/>
      <c r="I61" s="63"/>
      <c r="J61" s="38"/>
      <c r="K61" s="38"/>
    </row>
    <row r="62" spans="1:11" ht="14.25">
      <c r="A62" s="38"/>
      <c r="B62" s="39"/>
      <c r="C62" s="40"/>
      <c r="D62" s="40"/>
      <c r="E62" s="40"/>
      <c r="F62" s="40"/>
      <c r="G62" s="40"/>
      <c r="H62" s="38"/>
      <c r="I62" s="63"/>
      <c r="J62" s="61"/>
      <c r="K62" s="38"/>
    </row>
    <row r="63" spans="1:11" ht="14.25">
      <c r="A63" s="44"/>
      <c r="B63" s="39"/>
      <c r="C63" s="40"/>
      <c r="D63" s="40"/>
      <c r="E63" s="40"/>
      <c r="F63" s="40"/>
      <c r="G63" s="40"/>
      <c r="H63" s="38"/>
      <c r="I63" s="63"/>
      <c r="J63" s="61"/>
      <c r="K63" s="38"/>
    </row>
    <row r="64" spans="1:11" ht="14.25">
      <c r="A64" s="44"/>
      <c r="B64" s="39"/>
      <c r="C64" s="40"/>
      <c r="D64" s="40"/>
      <c r="E64" s="40"/>
      <c r="F64" s="40"/>
      <c r="G64" s="40"/>
      <c r="H64" s="38"/>
      <c r="I64" s="63"/>
      <c r="J64" s="61"/>
      <c r="K64" s="38"/>
    </row>
    <row r="65" spans="1:11" ht="14.25">
      <c r="A65" s="44"/>
      <c r="B65" s="39"/>
      <c r="C65" s="40"/>
      <c r="D65" s="40"/>
      <c r="E65" s="40"/>
      <c r="F65" s="40"/>
      <c r="G65" s="40"/>
      <c r="H65" s="38"/>
      <c r="I65" s="63"/>
      <c r="J65" s="61"/>
      <c r="K65" s="38"/>
    </row>
    <row r="66" spans="1:11" ht="14.25">
      <c r="A66" s="38"/>
      <c r="B66" s="39"/>
      <c r="C66" s="40"/>
      <c r="D66" s="40"/>
      <c r="E66" s="40"/>
      <c r="F66" s="40"/>
      <c r="G66" s="40"/>
      <c r="H66" s="38"/>
      <c r="I66" s="63"/>
      <c r="J66" s="61"/>
      <c r="K66" s="38"/>
    </row>
    <row r="67" spans="1:11" ht="14.25">
      <c r="A67" s="44"/>
      <c r="B67" s="39"/>
      <c r="C67" s="40"/>
      <c r="D67" s="40"/>
      <c r="E67" s="40"/>
      <c r="F67" s="40"/>
      <c r="G67" s="40"/>
      <c r="H67" s="38"/>
      <c r="I67" s="63"/>
      <c r="J67" s="61"/>
      <c r="K67" s="38"/>
    </row>
    <row r="68" spans="1:11" ht="14.25">
      <c r="A68" s="44"/>
      <c r="B68" s="39"/>
      <c r="C68" s="40"/>
      <c r="D68" s="40"/>
      <c r="E68" s="40"/>
      <c r="F68" s="40"/>
      <c r="G68" s="40"/>
      <c r="H68" s="38"/>
      <c r="I68" s="63"/>
      <c r="J68" s="61"/>
      <c r="K68" s="38"/>
    </row>
    <row r="69" spans="1:11" ht="14.25">
      <c r="A69" s="38"/>
      <c r="B69" s="39"/>
      <c r="C69" s="40"/>
      <c r="D69" s="40"/>
      <c r="E69" s="40"/>
      <c r="F69" s="40"/>
      <c r="G69" s="40"/>
      <c r="H69" s="38"/>
      <c r="I69" s="63"/>
      <c r="J69" s="61"/>
      <c r="K69" s="38"/>
    </row>
    <row r="70" spans="1:11" ht="14.25">
      <c r="A70" s="38"/>
      <c r="B70" s="39"/>
      <c r="C70" s="40"/>
      <c r="D70" s="40"/>
      <c r="E70" s="40"/>
      <c r="F70" s="40"/>
      <c r="G70" s="40"/>
      <c r="H70" s="38"/>
      <c r="I70" s="63"/>
      <c r="J70" s="61"/>
      <c r="K70" s="38"/>
    </row>
    <row r="71" spans="1:11" ht="14.25">
      <c r="A71" s="38"/>
      <c r="B71" s="39"/>
      <c r="C71" s="40"/>
      <c r="D71" s="40"/>
      <c r="E71" s="40"/>
      <c r="F71" s="40"/>
      <c r="G71" s="40"/>
      <c r="H71" s="38"/>
      <c r="I71" s="63"/>
      <c r="J71" s="61"/>
      <c r="K71" s="38"/>
    </row>
    <row r="72" spans="1:11" ht="14.25">
      <c r="A72" s="38"/>
      <c r="B72" s="39"/>
      <c r="C72" s="40"/>
      <c r="D72" s="40"/>
      <c r="E72" s="40"/>
      <c r="F72" s="40"/>
      <c r="G72" s="40"/>
      <c r="H72" s="38"/>
      <c r="I72" s="63"/>
      <c r="J72" s="61"/>
      <c r="K72" s="38"/>
    </row>
    <row r="73" spans="1:11" ht="14.25">
      <c r="A73" s="38"/>
      <c r="B73" s="39"/>
      <c r="C73" s="40"/>
      <c r="D73" s="40"/>
      <c r="E73" s="40"/>
      <c r="F73" s="40"/>
      <c r="G73" s="40"/>
      <c r="H73" s="38"/>
      <c r="I73" s="63"/>
      <c r="J73" s="61"/>
      <c r="K73" s="38"/>
    </row>
    <row r="74" spans="1:11" ht="14.25">
      <c r="A74" s="38"/>
      <c r="B74" s="39"/>
      <c r="C74" s="40"/>
      <c r="D74" s="40"/>
      <c r="E74" s="40"/>
      <c r="F74" s="40"/>
      <c r="G74" s="40"/>
      <c r="H74" s="38"/>
      <c r="I74" s="63"/>
      <c r="J74" s="61"/>
      <c r="K74" s="38"/>
    </row>
    <row r="75" spans="1:11" ht="14.25">
      <c r="A75" s="38"/>
      <c r="B75" s="39"/>
      <c r="C75" s="40"/>
      <c r="D75" s="40"/>
      <c r="E75" s="40"/>
      <c r="F75" s="40"/>
      <c r="G75" s="40"/>
      <c r="H75" s="38"/>
      <c r="I75" s="63"/>
      <c r="J75" s="61"/>
      <c r="K75" s="38"/>
    </row>
    <row r="76" spans="1:11" ht="14.25">
      <c r="A76" s="38"/>
      <c r="B76" s="39"/>
      <c r="C76" s="40"/>
      <c r="D76" s="40"/>
      <c r="E76" s="40"/>
      <c r="F76" s="40"/>
      <c r="G76" s="40"/>
      <c r="H76" s="38"/>
      <c r="I76" s="63"/>
      <c r="J76" s="61"/>
      <c r="K76" s="38"/>
    </row>
    <row r="77" spans="1:11" ht="14.25">
      <c r="A77" s="38"/>
      <c r="B77" s="39"/>
      <c r="C77" s="40"/>
      <c r="D77" s="40"/>
      <c r="E77" s="40"/>
      <c r="F77" s="40"/>
      <c r="G77" s="40"/>
      <c r="H77" s="38"/>
      <c r="I77" s="63"/>
      <c r="J77" s="61"/>
      <c r="K77" s="38"/>
    </row>
    <row r="78" spans="1:11" ht="14.25">
      <c r="A78" s="38"/>
      <c r="B78" s="39"/>
      <c r="C78" s="40"/>
      <c r="D78" s="40"/>
      <c r="E78" s="40"/>
      <c r="F78" s="40"/>
      <c r="G78" s="40"/>
      <c r="H78" s="38"/>
      <c r="I78" s="63"/>
      <c r="J78" s="61"/>
      <c r="K78" s="38"/>
    </row>
    <row r="79" spans="1:11" ht="14.25">
      <c r="A79" s="38"/>
      <c r="B79" s="39"/>
      <c r="C79" s="40"/>
      <c r="D79" s="40"/>
      <c r="E79" s="40"/>
      <c r="F79" s="40"/>
      <c r="G79" s="40"/>
      <c r="H79" s="38"/>
      <c r="I79" s="63"/>
      <c r="J79" s="61"/>
      <c r="K79" s="39"/>
    </row>
    <row r="80" spans="1:11" ht="14.25">
      <c r="A80" s="38"/>
      <c r="B80" s="39"/>
      <c r="C80" s="40"/>
      <c r="D80" s="40"/>
      <c r="E80" s="40"/>
      <c r="F80" s="40"/>
      <c r="G80" s="40"/>
      <c r="H80" s="38"/>
      <c r="I80" s="63"/>
      <c r="J80" s="61"/>
      <c r="K80" s="39"/>
    </row>
    <row r="81" spans="1:11" ht="14.25">
      <c r="A81" s="38"/>
      <c r="B81" s="68"/>
      <c r="C81" s="40"/>
      <c r="D81" s="40"/>
      <c r="E81" s="40"/>
      <c r="F81" s="40"/>
      <c r="G81" s="40"/>
      <c r="H81" s="38"/>
      <c r="I81" s="63"/>
      <c r="J81" s="61"/>
      <c r="K81" s="39"/>
    </row>
    <row r="82" spans="1:11" ht="14.25">
      <c r="A82" s="38"/>
      <c r="B82" s="39"/>
      <c r="C82" s="40"/>
      <c r="D82" s="40"/>
      <c r="E82" s="40"/>
      <c r="F82" s="40"/>
      <c r="G82" s="40"/>
      <c r="H82" s="38"/>
      <c r="I82" s="63"/>
      <c r="J82" s="61"/>
      <c r="K82" s="39"/>
    </row>
    <row r="83" spans="1:11" ht="14.25">
      <c r="A83" s="38"/>
      <c r="B83" s="39"/>
      <c r="C83" s="69"/>
      <c r="D83" s="69"/>
      <c r="E83" s="69"/>
      <c r="F83" s="69"/>
      <c r="G83" s="69"/>
      <c r="H83" s="38"/>
      <c r="I83" s="73"/>
      <c r="J83" s="74"/>
      <c r="K83" s="39"/>
    </row>
    <row r="84" spans="1:11" ht="14.25">
      <c r="A84" s="38"/>
      <c r="B84" s="39"/>
      <c r="C84" s="70"/>
      <c r="D84" s="70"/>
      <c r="E84" s="69"/>
      <c r="F84" s="69"/>
      <c r="G84" s="69"/>
      <c r="H84" s="38"/>
      <c r="I84" s="73"/>
      <c r="J84" s="74"/>
      <c r="K84" s="39"/>
    </row>
    <row r="85" spans="1:11" ht="14.25">
      <c r="A85" s="38"/>
      <c r="B85" s="39"/>
      <c r="C85" s="70"/>
      <c r="D85" s="70"/>
      <c r="E85" s="69"/>
      <c r="F85" s="69"/>
      <c r="G85" s="69"/>
      <c r="H85" s="38"/>
      <c r="I85" s="73"/>
      <c r="J85" s="74"/>
      <c r="K85" s="39"/>
    </row>
    <row r="86" spans="1:11" ht="14.25">
      <c r="A86" s="38"/>
      <c r="B86" s="39"/>
      <c r="C86" s="69"/>
      <c r="D86" s="69"/>
      <c r="E86" s="69"/>
      <c r="F86" s="69"/>
      <c r="G86" s="69"/>
      <c r="H86" s="38"/>
      <c r="I86" s="73"/>
      <c r="J86" s="74"/>
      <c r="K86" s="39"/>
    </row>
    <row r="87" spans="1:11" ht="14.25">
      <c r="A87" s="38"/>
      <c r="B87" s="39"/>
      <c r="C87" s="69"/>
      <c r="D87" s="69"/>
      <c r="E87" s="69"/>
      <c r="F87" s="69"/>
      <c r="G87" s="69"/>
      <c r="H87" s="38"/>
      <c r="I87" s="73"/>
      <c r="J87" s="74"/>
      <c r="K87" s="39"/>
    </row>
    <row r="88" spans="1:11" ht="14.25">
      <c r="A88" s="38"/>
      <c r="B88" s="39"/>
      <c r="C88" s="69"/>
      <c r="D88" s="69"/>
      <c r="E88" s="69"/>
      <c r="F88" s="69"/>
      <c r="G88" s="69"/>
      <c r="H88" s="38"/>
      <c r="I88" s="73"/>
      <c r="J88" s="74"/>
      <c r="K88" s="39"/>
    </row>
    <row r="89" spans="1:11" ht="14.25">
      <c r="A89" s="38"/>
      <c r="B89" s="39"/>
      <c r="C89" s="69"/>
      <c r="D89" s="69"/>
      <c r="E89" s="69"/>
      <c r="F89" s="69"/>
      <c r="G89" s="69"/>
      <c r="H89" s="38"/>
      <c r="I89" s="73"/>
      <c r="J89" s="74"/>
      <c r="K89" s="39"/>
    </row>
    <row r="90" spans="1:11" ht="14.25">
      <c r="A90" s="38"/>
      <c r="B90" s="68"/>
      <c r="C90" s="69"/>
      <c r="D90" s="69"/>
      <c r="E90" s="69"/>
      <c r="F90" s="69"/>
      <c r="G90" s="69"/>
      <c r="H90" s="38"/>
      <c r="I90" s="73"/>
      <c r="J90" s="74"/>
      <c r="K90" s="75"/>
    </row>
    <row r="91" spans="1:11" ht="14.25">
      <c r="A91" s="38"/>
      <c r="B91" s="68"/>
      <c r="C91" s="69"/>
      <c r="D91" s="69"/>
      <c r="E91" s="69"/>
      <c r="F91" s="69"/>
      <c r="G91" s="69"/>
      <c r="H91" s="38"/>
      <c r="I91" s="73"/>
      <c r="J91" s="74"/>
      <c r="K91" s="39"/>
    </row>
    <row r="92" spans="1:11" ht="14.25">
      <c r="A92" s="38"/>
      <c r="B92" s="68"/>
      <c r="C92" s="69"/>
      <c r="D92" s="69"/>
      <c r="E92" s="69"/>
      <c r="F92" s="69"/>
      <c r="G92" s="69"/>
      <c r="H92" s="38"/>
      <c r="I92" s="73"/>
      <c r="J92" s="74"/>
      <c r="K92" s="39"/>
    </row>
    <row r="93" spans="1:11" ht="14.25">
      <c r="A93" s="38"/>
      <c r="B93" s="68"/>
      <c r="C93" s="69"/>
      <c r="D93" s="69"/>
      <c r="E93" s="69"/>
      <c r="F93" s="69"/>
      <c r="G93" s="69"/>
      <c r="H93" s="38"/>
      <c r="I93" s="73"/>
      <c r="J93" s="74"/>
      <c r="K93" s="39"/>
    </row>
    <row r="94" spans="1:11" ht="14.25">
      <c r="A94" s="38"/>
      <c r="B94" s="39"/>
      <c r="C94" s="69"/>
      <c r="D94" s="69"/>
      <c r="E94" s="69"/>
      <c r="F94" s="69"/>
      <c r="G94" s="69"/>
      <c r="H94" s="38"/>
      <c r="I94" s="73"/>
      <c r="J94" s="74"/>
      <c r="K94" s="39"/>
    </row>
    <row r="95" spans="1:11" ht="14.25">
      <c r="A95" s="38"/>
      <c r="B95" s="39"/>
      <c r="C95" s="69"/>
      <c r="D95" s="69"/>
      <c r="E95" s="69"/>
      <c r="F95" s="71"/>
      <c r="G95" s="69"/>
      <c r="H95" s="38"/>
      <c r="I95" s="73"/>
      <c r="J95" s="74"/>
      <c r="K95" s="75"/>
    </row>
    <row r="96" spans="1:11" ht="14.25">
      <c r="A96" s="38"/>
      <c r="B96" s="39"/>
      <c r="C96" s="69"/>
      <c r="D96" s="69"/>
      <c r="E96" s="69"/>
      <c r="F96" s="71"/>
      <c r="G96" s="69"/>
      <c r="H96" s="38"/>
      <c r="I96" s="76"/>
      <c r="J96" s="39"/>
      <c r="K96" s="77"/>
    </row>
    <row r="97" spans="1:11" ht="14.25">
      <c r="A97" s="38"/>
      <c r="B97" s="39"/>
      <c r="C97" s="69"/>
      <c r="D97" s="69"/>
      <c r="E97" s="69"/>
      <c r="F97" s="71"/>
      <c r="G97" s="69"/>
      <c r="H97" s="38"/>
      <c r="I97" s="78"/>
      <c r="J97" s="79"/>
      <c r="K97" s="77"/>
    </row>
    <row r="98" spans="1:11" ht="14.25">
      <c r="A98" s="38"/>
      <c r="B98" s="39"/>
      <c r="C98" s="69"/>
      <c r="D98" s="69"/>
      <c r="E98" s="69"/>
      <c r="F98" s="71"/>
      <c r="G98" s="69"/>
      <c r="H98" s="38"/>
      <c r="I98" s="61"/>
      <c r="J98" s="39"/>
      <c r="K98" s="77"/>
    </row>
    <row r="99" spans="1:11" ht="14.25">
      <c r="A99" s="38"/>
      <c r="B99" s="39"/>
      <c r="C99" s="69"/>
      <c r="D99" s="69"/>
      <c r="E99" s="69"/>
      <c r="F99" s="71"/>
      <c r="G99" s="69"/>
      <c r="H99" s="38"/>
      <c r="I99" s="39"/>
      <c r="J99" s="39"/>
      <c r="K99" s="77"/>
    </row>
    <row r="100" spans="1:11" ht="14.25">
      <c r="A100" s="38"/>
      <c r="B100" s="39"/>
      <c r="C100" s="69"/>
      <c r="D100" s="69"/>
      <c r="E100" s="69"/>
      <c r="F100" s="71"/>
      <c r="G100" s="69"/>
      <c r="H100" s="39"/>
      <c r="I100" s="39"/>
      <c r="J100" s="39"/>
      <c r="K100" s="77"/>
    </row>
    <row r="101" spans="1:11" ht="14.25">
      <c r="A101" s="38"/>
      <c r="B101" s="39"/>
      <c r="C101" s="69"/>
      <c r="D101" s="69"/>
      <c r="E101" s="69"/>
      <c r="F101" s="71"/>
      <c r="G101" s="69"/>
      <c r="H101" s="38"/>
      <c r="I101" s="39"/>
      <c r="J101" s="39"/>
      <c r="K101" s="77"/>
    </row>
    <row r="102" spans="1:11" ht="14.25">
      <c r="A102" s="38"/>
      <c r="B102" s="39"/>
      <c r="C102" s="69"/>
      <c r="D102" s="69"/>
      <c r="E102" s="69"/>
      <c r="F102" s="72"/>
      <c r="G102" s="69"/>
      <c r="H102" s="38"/>
      <c r="I102" s="39"/>
      <c r="J102" s="39"/>
      <c r="K102" s="77"/>
    </row>
    <row r="103" spans="1:11" ht="14.25">
      <c r="A103" s="38"/>
      <c r="B103" s="39"/>
      <c r="C103" s="69"/>
      <c r="D103" s="69"/>
      <c r="E103" s="69"/>
      <c r="F103" s="71"/>
      <c r="G103" s="69"/>
      <c r="H103" s="38"/>
      <c r="I103" s="39"/>
      <c r="J103" s="39"/>
      <c r="K103" s="75"/>
    </row>
    <row r="104" spans="1:11" ht="14.25">
      <c r="A104" s="38"/>
      <c r="B104" s="39"/>
      <c r="C104" s="69"/>
      <c r="D104" s="69"/>
      <c r="E104" s="69"/>
      <c r="F104" s="69"/>
      <c r="G104" s="69"/>
      <c r="H104" s="38"/>
      <c r="I104" s="39"/>
      <c r="J104" s="39"/>
      <c r="K104" s="77"/>
    </row>
    <row r="105" spans="1:11" ht="14.25">
      <c r="A105" s="38"/>
      <c r="B105" s="39"/>
      <c r="C105" s="69"/>
      <c r="D105" s="69"/>
      <c r="E105" s="69"/>
      <c r="F105" s="69"/>
      <c r="G105" s="69"/>
      <c r="H105" s="38"/>
      <c r="I105" s="39"/>
      <c r="J105" s="39"/>
      <c r="K105" s="75"/>
    </row>
    <row r="106" spans="1:11" ht="14.25">
      <c r="A106" s="38"/>
      <c r="B106" s="39"/>
      <c r="C106" s="69"/>
      <c r="D106" s="69"/>
      <c r="E106" s="69"/>
      <c r="F106" s="69"/>
      <c r="G106" s="69"/>
      <c r="H106" s="38"/>
      <c r="I106" s="39"/>
      <c r="J106" s="39"/>
      <c r="K106" s="70"/>
    </row>
    <row r="107" spans="1:11" ht="14.25">
      <c r="A107" s="38"/>
      <c r="B107" s="39"/>
      <c r="C107" s="69"/>
      <c r="D107" s="69"/>
      <c r="E107" s="69"/>
      <c r="F107" s="69"/>
      <c r="G107" s="69"/>
      <c r="H107" s="38"/>
      <c r="I107" s="39"/>
      <c r="J107" s="39"/>
      <c r="K107" s="70"/>
    </row>
    <row r="108" spans="1:11" ht="14.25">
      <c r="A108" s="38"/>
      <c r="B108" s="39"/>
      <c r="C108" s="69"/>
      <c r="D108" s="69"/>
      <c r="E108" s="69"/>
      <c r="F108" s="69"/>
      <c r="G108" s="69"/>
      <c r="H108" s="38"/>
      <c r="I108" s="39"/>
      <c r="J108" s="39"/>
      <c r="K108" s="70"/>
    </row>
    <row r="109" spans="1:11" ht="14.25">
      <c r="A109" s="38"/>
      <c r="B109" s="39"/>
      <c r="C109" s="69"/>
      <c r="D109" s="69"/>
      <c r="E109" s="69"/>
      <c r="F109" s="69"/>
      <c r="G109" s="69"/>
      <c r="H109" s="39"/>
      <c r="I109" s="39"/>
      <c r="J109" s="39"/>
      <c r="K109" s="70"/>
    </row>
    <row r="110" spans="1:11" ht="14.25">
      <c r="A110" s="42"/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1:11" ht="14.25">
      <c r="A111" s="42"/>
      <c r="B111" s="70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1:10" ht="14.25">
      <c r="A112" s="42"/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1:10" ht="14.25">
      <c r="A113" s="42"/>
      <c r="B113" s="70"/>
      <c r="C113" s="70"/>
      <c r="D113" s="70"/>
      <c r="E113" s="70"/>
      <c r="F113" s="70"/>
      <c r="G113" s="70"/>
      <c r="H113" s="70"/>
      <c r="I113" s="70"/>
      <c r="J113" s="70"/>
    </row>
    <row r="114" spans="1:10" ht="14.25">
      <c r="A114" s="42"/>
      <c r="B114" s="70"/>
      <c r="C114" s="70"/>
      <c r="D114" s="70"/>
      <c r="E114" s="70"/>
      <c r="F114" s="70"/>
      <c r="G114" s="70"/>
      <c r="H114" s="70"/>
      <c r="I114" s="70"/>
      <c r="J114" s="70"/>
    </row>
    <row r="115" spans="1:10" ht="14.25">
      <c r="A115" s="42"/>
      <c r="B115" s="70"/>
      <c r="C115" s="70"/>
      <c r="D115" s="70"/>
      <c r="E115" s="70"/>
      <c r="F115" s="70"/>
      <c r="G115" s="70"/>
      <c r="H115" s="70"/>
      <c r="I115" s="70"/>
      <c r="J115" s="70"/>
    </row>
  </sheetData>
  <sheetProtection/>
  <mergeCells count="13">
    <mergeCell ref="A1:K1"/>
    <mergeCell ref="A2:K2"/>
    <mergeCell ref="C3:G3"/>
    <mergeCell ref="H3:J3"/>
    <mergeCell ref="A41:B41"/>
    <mergeCell ref="C58:G58"/>
    <mergeCell ref="H58:J58"/>
    <mergeCell ref="A3:A4"/>
    <mergeCell ref="A58:A59"/>
    <mergeCell ref="B3:B4"/>
    <mergeCell ref="B58:B59"/>
    <mergeCell ref="K3:K4"/>
    <mergeCell ref="K54:K55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2022-12-13T06:16:23Z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0E7917BAC1264649866856E1C97BC224</vt:lpwstr>
  </property>
</Properties>
</file>