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3" firstSheet="1" activeTab="2"/>
  </bookViews>
  <sheets>
    <sheet name="总概算表 " sheetId="1" state="hidden" r:id="rId1"/>
    <sheet name="汇总表" sheetId="2" r:id="rId2"/>
    <sheet name="估算表" sheetId="3" r:id="rId3"/>
  </sheets>
  <definedNames>
    <definedName name="_xlnm.Print_Titles" localSheetId="2">'估算表'!$1:$4</definedName>
  </definedNames>
  <calcPr fullCalcOnLoad="1"/>
</workbook>
</file>

<file path=xl/sharedStrings.xml><?xml version="1.0" encoding="utf-8"?>
<sst xmlns="http://schemas.openxmlformats.org/spreadsheetml/2006/main" count="167" uniqueCount="96">
  <si>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</si>
  <si>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</si>
  <si>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</si>
  <si>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</si>
  <si>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</si>
  <si>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</si>
  <si>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</si>
  <si>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</si>
  <si>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</si>
  <si>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</si>
  <si>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</si>
  <si>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</si>
  <si>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</si>
  <si>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</si>
  <si>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</si>
  <si>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</si>
  <si>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</si>
  <si>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</si>
  <si>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</si>
  <si>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</si>
  <si>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汇总表</t>
  </si>
  <si>
    <t>序号</t>
  </si>
  <si>
    <t>工程或费用名称</t>
  </si>
  <si>
    <t xml:space="preserve">             估算价值  （万元）</t>
  </si>
  <si>
    <r>
      <t>占投资额(</t>
    </r>
    <r>
      <rPr>
        <sz val="11"/>
        <rFont val="Times New Roman"/>
        <family val="1"/>
      </rPr>
      <t>%)</t>
    </r>
  </si>
  <si>
    <t>工程费用</t>
  </si>
  <si>
    <t>三</t>
  </si>
  <si>
    <t>预备费</t>
  </si>
  <si>
    <t>总投资</t>
  </si>
  <si>
    <t>投资估算审定表</t>
  </si>
  <si>
    <t>项目名称：平罗县第九幼儿园建设项目</t>
  </si>
  <si>
    <t>估算价值（万元）</t>
  </si>
  <si>
    <t>技术经济指标（元）</t>
  </si>
  <si>
    <t>占投
资额（%）</t>
  </si>
  <si>
    <t>单位</t>
  </si>
  <si>
    <t>数量</t>
  </si>
  <si>
    <t>单位价值</t>
  </si>
  <si>
    <t>(一)</t>
  </si>
  <si>
    <t>综合教学楼</t>
  </si>
  <si>
    <r>
      <t>m</t>
    </r>
    <r>
      <rPr>
        <vertAlign val="superscript"/>
        <sz val="11"/>
        <rFont val="宋体"/>
        <family val="0"/>
      </rPr>
      <t>2</t>
    </r>
  </si>
  <si>
    <t>朝胜路</t>
  </si>
  <si>
    <t>万元</t>
  </si>
  <si>
    <t>综合教学楼--土建</t>
  </si>
  <si>
    <t>其他四条路</t>
  </si>
  <si>
    <t>综合教学楼--采暖通风</t>
  </si>
  <si>
    <t>合计工程费：</t>
  </si>
  <si>
    <t>综合教学楼--给排水消防</t>
  </si>
  <si>
    <t>综合教学楼-强弱电</t>
  </si>
  <si>
    <t>光伏系统</t>
  </si>
  <si>
    <t>项</t>
  </si>
  <si>
    <t>（二）</t>
  </si>
  <si>
    <t>警卫室</t>
  </si>
  <si>
    <t>警卫室--土建</t>
  </si>
  <si>
    <t>警卫室--采暖通风</t>
  </si>
  <si>
    <t>警卫室--给排水消防</t>
  </si>
  <si>
    <t>警卫室-强弱电监控系统</t>
  </si>
  <si>
    <t>警卫室-消控自动报警系统</t>
  </si>
  <si>
    <t>（三）</t>
  </si>
  <si>
    <t>地下消防水池</t>
  </si>
  <si>
    <t>消防水池--土建</t>
  </si>
  <si>
    <t>消防水池--采暖通风</t>
  </si>
  <si>
    <t>消防水池--给排水消防</t>
  </si>
  <si>
    <t>消防水池-强弱电</t>
  </si>
  <si>
    <t>(四)</t>
  </si>
  <si>
    <t>室外附属工程</t>
  </si>
  <si>
    <t>电气外网工程</t>
  </si>
  <si>
    <t>室外采暖工程</t>
  </si>
  <si>
    <t>室外给水消防工程</t>
  </si>
  <si>
    <t>室外排水雨水工程</t>
  </si>
  <si>
    <t>车辆识别系统、不锈钢伸缩门</t>
  </si>
  <si>
    <t>场地硬化</t>
  </si>
  <si>
    <t>停车场面包砖铺装</t>
  </si>
  <si>
    <t>软质悬浮式拼装地板</t>
  </si>
  <si>
    <t>铁艺围墙</t>
  </si>
  <si>
    <t>m</t>
  </si>
  <si>
    <t>花岗岩道牙</t>
  </si>
  <si>
    <t>绿化种植工程</t>
  </si>
  <si>
    <t>绿化灌溉安装工程</t>
  </si>
  <si>
    <t>备用柴油发电机</t>
  </si>
  <si>
    <t xml:space="preserve">太阳能路灯 </t>
  </si>
  <si>
    <t>盏</t>
  </si>
  <si>
    <t>项目建设管理费</t>
  </si>
  <si>
    <t>地质勘察费</t>
  </si>
  <si>
    <t>㎡</t>
  </si>
  <si>
    <t>工程设计费</t>
  </si>
  <si>
    <t>施工图审查费</t>
  </si>
  <si>
    <t>工程监理费</t>
  </si>
  <si>
    <t>清单及招标控制价编制费</t>
  </si>
  <si>
    <t>清单及招标控制价审核费</t>
  </si>
  <si>
    <t>竣工结算审核费</t>
  </si>
  <si>
    <t>可研编制费</t>
  </si>
  <si>
    <t>招标代理服务费</t>
  </si>
  <si>
    <t>环境评价费</t>
  </si>
  <si>
    <t>地震评审费</t>
  </si>
  <si>
    <t>采暖增容费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</si>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</sst>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0;[Red]0.00"/>
    <numFmt numFmtId="180" formatCode="0.0;[Red]0.0"/>
    <numFmt numFmtId="181" formatCode="0_ "/>
    <numFmt numFmtId="182" formatCode="0;[Red]0"/>
    <numFmt numFmtId="183" formatCode="0.0_);[Red]\(0.0\)"/>
    <numFmt numFmtId="184" formatCode="0.0"/>
    <numFmt numFmtId="185" formatCode="0;_搀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1"/>
      <name val="Times New Roman"/>
      <family val="1"/>
    </font>
    <font>
      <sz val="2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vertAlign val="superscript"/>
      <sz val="11"/>
      <name val="宋体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 vertical="center"/>
      <protection/>
    </xf>
    <xf numFmtId="0" fontId="17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 vertical="center"/>
      <protection/>
    </xf>
    <xf numFmtId="0" fontId="21" fillId="0" borderId="0" applyNumberFormat="0" applyFill="0" applyBorder="0" applyAlignment="0" applyProtection="0"/>
    <xf numFmtId="0" fontId="5" fillId="0" borderId="0">
      <alignment vertical="center"/>
      <protection/>
    </xf>
    <xf numFmtId="0" fontId="22" fillId="0" borderId="3" applyNumberFormat="0" applyFill="0" applyAlignment="0" applyProtection="0"/>
    <xf numFmtId="0" fontId="5" fillId="0" borderId="0">
      <alignment vertical="center"/>
      <protection/>
    </xf>
    <xf numFmtId="0" fontId="23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27" fillId="0" borderId="7" applyNumberFormat="0" applyFill="0" applyAlignment="0" applyProtection="0"/>
    <xf numFmtId="0" fontId="8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3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left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19" borderId="10" xfId="73" applyNumberFormat="1" applyFont="1" applyFill="1" applyBorder="1" applyAlignment="1">
      <alignment horizontal="center" vertical="center"/>
      <protection/>
    </xf>
    <xf numFmtId="177" fontId="1" fillId="19" borderId="10" xfId="73" applyNumberFormat="1" applyFont="1" applyFill="1" applyBorder="1" applyAlignment="1">
      <alignment horizontal="left" vertical="center"/>
      <protection/>
    </xf>
    <xf numFmtId="177" fontId="5" fillId="19" borderId="10" xfId="37" applyNumberFormat="1" applyFont="1" applyFill="1" applyBorder="1" applyAlignment="1">
      <alignment horizontal="center" vertical="center"/>
      <protection/>
    </xf>
    <xf numFmtId="177" fontId="1" fillId="0" borderId="10" xfId="73" applyNumberFormat="1" applyFont="1" applyFill="1" applyBorder="1" applyAlignment="1">
      <alignment horizontal="center" vertical="center"/>
      <protection/>
    </xf>
    <xf numFmtId="177" fontId="1" fillId="19" borderId="10" xfId="74" applyNumberFormat="1" applyFont="1" applyFill="1" applyBorder="1" applyAlignment="1">
      <alignment horizontal="left" vertical="center"/>
      <protection/>
    </xf>
    <xf numFmtId="177" fontId="1" fillId="19" borderId="10" xfId="37" applyNumberFormat="1" applyFont="1" applyFill="1" applyBorder="1" applyAlignment="1">
      <alignment horizontal="center" vertical="center"/>
      <protection/>
    </xf>
    <xf numFmtId="177" fontId="6" fillId="19" borderId="10" xfId="0" applyNumberFormat="1" applyFont="1" applyFill="1" applyBorder="1" applyAlignment="1">
      <alignment horizontal="center" vertical="center"/>
    </xf>
    <xf numFmtId="0" fontId="1" fillId="0" borderId="10" xfId="73" applyFont="1" applyBorder="1" applyAlignment="1">
      <alignment horizontal="center" vertical="center"/>
      <protection/>
    </xf>
    <xf numFmtId="0" fontId="1" fillId="0" borderId="10" xfId="74" applyFont="1" applyFill="1" applyBorder="1" applyAlignment="1">
      <alignment horizontal="left" vertical="center" wrapText="1"/>
      <protection/>
    </xf>
    <xf numFmtId="178" fontId="5" fillId="0" borderId="10" xfId="37" applyNumberFormat="1" applyFont="1" applyFill="1" applyBorder="1" applyAlignment="1">
      <alignment horizontal="center" vertical="center"/>
      <protection/>
    </xf>
    <xf numFmtId="177" fontId="1" fillId="0" borderId="10" xfId="73" applyNumberFormat="1" applyFont="1" applyBorder="1" applyAlignment="1">
      <alignment horizontal="center" vertical="center"/>
      <protection/>
    </xf>
    <xf numFmtId="0" fontId="1" fillId="19" borderId="10" xfId="73" applyFont="1" applyFill="1" applyBorder="1" applyAlignment="1">
      <alignment horizontal="center" vertical="center"/>
      <protection/>
    </xf>
    <xf numFmtId="0" fontId="5" fillId="19" borderId="10" xfId="75" applyFont="1" applyFill="1" applyBorder="1" applyAlignment="1">
      <alignment horizontal="left" vertical="center"/>
      <protection/>
    </xf>
    <xf numFmtId="178" fontId="5" fillId="19" borderId="10" xfId="37" applyNumberFormat="1" applyFont="1" applyFill="1" applyBorder="1" applyAlignment="1">
      <alignment horizontal="center" vertical="center"/>
      <protection/>
    </xf>
    <xf numFmtId="0" fontId="1" fillId="19" borderId="10" xfId="75" applyFont="1" applyFill="1" applyBorder="1" applyAlignment="1">
      <alignment horizontal="left" vertical="center" wrapText="1"/>
      <protection/>
    </xf>
    <xf numFmtId="0" fontId="5" fillId="19" borderId="10" xfId="27" applyFont="1" applyFill="1" applyBorder="1" applyAlignment="1">
      <alignment horizontal="left" vertical="center"/>
      <protection/>
    </xf>
    <xf numFmtId="0" fontId="1" fillId="19" borderId="10" xfId="27" applyFont="1" applyFill="1" applyBorder="1" applyAlignment="1">
      <alignment horizontal="left" vertical="center" wrapText="1"/>
      <protection/>
    </xf>
    <xf numFmtId="0" fontId="1" fillId="19" borderId="10" xfId="76" applyFont="1" applyFill="1" applyBorder="1" applyAlignment="1">
      <alignment horizontal="left" vertical="center" wrapText="1"/>
      <protection/>
    </xf>
    <xf numFmtId="0" fontId="1" fillId="19" borderId="10" xfId="35" applyFont="1" applyFill="1" applyBorder="1" applyAlignment="1">
      <alignment horizontal="left" vertical="center" wrapText="1"/>
      <protection/>
    </xf>
    <xf numFmtId="0" fontId="1" fillId="0" borderId="10" xfId="35" applyFont="1" applyFill="1" applyBorder="1" applyAlignment="1">
      <alignment horizontal="left" vertical="center" wrapText="1"/>
      <protection/>
    </xf>
    <xf numFmtId="178" fontId="5" fillId="0" borderId="10" xfId="65" applyNumberFormat="1" applyFont="1" applyFill="1" applyBorder="1" applyAlignment="1">
      <alignment horizontal="center" vertical="center"/>
      <protection/>
    </xf>
    <xf numFmtId="0" fontId="5" fillId="19" borderId="10" xfId="3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0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5" fillId="19" borderId="10" xfId="0" applyNumberFormat="1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177" fontId="1" fillId="19" borderId="10" xfId="69" applyNumberFormat="1" applyFont="1" applyFill="1" applyBorder="1" applyAlignment="1">
      <alignment horizontal="center" vertical="center"/>
      <protection/>
    </xf>
    <xf numFmtId="177" fontId="5" fillId="0" borderId="10" xfId="69" applyNumberFormat="1" applyFont="1" applyFill="1" applyBorder="1" applyAlignment="1">
      <alignment horizontal="center" vertical="center"/>
      <protection/>
    </xf>
    <xf numFmtId="181" fontId="0" fillId="0" borderId="0" xfId="0" applyNumberFormat="1" applyFont="1" applyAlignment="1">
      <alignment horizontal="center" vertical="center"/>
    </xf>
    <xf numFmtId="0" fontId="5" fillId="0" borderId="10" xfId="6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5" fillId="19" borderId="10" xfId="70" applyFont="1" applyFill="1" applyBorder="1" applyAlignment="1">
      <alignment horizontal="center" vertical="center"/>
      <protection/>
    </xf>
    <xf numFmtId="177" fontId="5" fillId="19" borderId="10" xfId="70" applyNumberFormat="1" applyFont="1" applyFill="1" applyBorder="1" applyAlignment="1">
      <alignment horizontal="center" vertical="center"/>
      <protection/>
    </xf>
    <xf numFmtId="177" fontId="5" fillId="19" borderId="10" xfId="71" applyNumberFormat="1" applyFont="1" applyFill="1" applyBorder="1" applyAlignment="1">
      <alignment horizontal="center" vertical="center"/>
      <protection/>
    </xf>
    <xf numFmtId="177" fontId="5" fillId="19" borderId="10" xfId="69" applyNumberFormat="1" applyFont="1" applyFill="1" applyBorder="1" applyAlignment="1">
      <alignment horizontal="center" vertical="center"/>
      <protection/>
    </xf>
    <xf numFmtId="0" fontId="5" fillId="19" borderId="10" xfId="69" applyFont="1" applyFill="1" applyBorder="1" applyAlignment="1">
      <alignment horizontal="center" vertical="center"/>
      <protection/>
    </xf>
    <xf numFmtId="181" fontId="5" fillId="19" borderId="10" xfId="69" applyNumberFormat="1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8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5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178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  <xf numFmtId="178" fontId="10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8" fontId="7" fillId="0" borderId="10" xfId="0" applyNumberFormat="1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8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Normal" xfId="68"/>
    <cellStyle name="常规 11" xfId="69"/>
    <cellStyle name="常规 13" xfId="70"/>
    <cellStyle name="常规 14" xfId="71"/>
    <cellStyle name="常规 2" xfId="72"/>
    <cellStyle name="常规 3" xfId="73"/>
    <cellStyle name="常规 4" xfId="74"/>
    <cellStyle name="常规 5" xfId="75"/>
    <cellStyle name="常规 7" xfId="76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8" sqref="A8:IV9"/>
    </sheetView>
  </sheetViews>
  <sheetFormatPr defaultColWidth="8.75390625" defaultRowHeight="14.25"/>
  <cols>
    <col min="1" max="1" width="4.125" style="128" customWidth="1"/>
    <col min="2" max="2" width="24.50390625" style="4" customWidth="1"/>
    <col min="3" max="3" width="9.875" style="4" customWidth="1"/>
    <col min="4" max="4" width="9.25390625" style="4" customWidth="1"/>
    <col min="5" max="5" width="8.625" style="4" customWidth="1"/>
    <col min="6" max="6" width="9.625" style="4" customWidth="1"/>
    <col min="7" max="7" width="14.50390625" style="4" customWidth="1"/>
    <col min="8" max="8" width="6.375" style="4" customWidth="1"/>
    <col min="9" max="9" width="9.50390625" style="4" customWidth="1"/>
    <col min="10" max="10" width="6.375" style="4" customWidth="1"/>
    <col min="11" max="11" width="5.375" style="4" customWidth="1"/>
    <col min="12" max="12" width="18.25390625" style="4" customWidth="1"/>
    <col min="13" max="15" width="9.00390625" style="4" bestFit="1" customWidth="1"/>
    <col min="16" max="16" width="7.625" style="4" customWidth="1"/>
    <col min="17" max="17" width="5.625" style="4" customWidth="1"/>
    <col min="18" max="18" width="9.00390625" style="4" bestFit="1" customWidth="1"/>
    <col min="19" max="19" width="9.25390625" style="4" customWidth="1"/>
    <col min="20" max="20" width="4.25390625" style="4" customWidth="1"/>
    <col min="21" max="32" width="9.00390625" style="4" bestFit="1" customWidth="1"/>
    <col min="33" max="16384" width="8.75390625" style="4" customWidth="1"/>
  </cols>
  <sheetData>
    <row r="1" spans="1:20" ht="65.2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8"/>
      <c r="J1" s="128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30.75" customHeight="1">
      <c r="A2" s="44" t="str">
        <f>'估算表'!A2</f>
        <v>项目名称：平罗县第九幼儿园建设项目</v>
      </c>
      <c r="B2" s="44"/>
      <c r="C2" s="44"/>
      <c r="D2" s="44"/>
      <c r="E2" s="44"/>
      <c r="F2" s="44"/>
      <c r="G2" s="44"/>
      <c r="H2" s="44"/>
      <c r="I2" s="128"/>
      <c r="J2" s="128"/>
      <c r="K2" s="144"/>
      <c r="L2" s="145"/>
      <c r="M2" s="145"/>
      <c r="N2" s="145"/>
      <c r="O2" s="145"/>
      <c r="P2" s="145"/>
      <c r="Q2" s="145"/>
      <c r="R2" s="145"/>
      <c r="S2" s="145"/>
      <c r="T2" s="145"/>
    </row>
    <row r="3" spans="1:20" ht="30" customHeight="1">
      <c r="A3" s="130" t="s">
        <v>1</v>
      </c>
      <c r="B3" s="131" t="s">
        <v>2</v>
      </c>
      <c r="C3" s="130" t="s">
        <v>3</v>
      </c>
      <c r="D3" s="130"/>
      <c r="E3" s="130"/>
      <c r="F3" s="130"/>
      <c r="G3" s="130"/>
      <c r="H3" s="132" t="s">
        <v>4</v>
      </c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 ht="30" customHeight="1">
      <c r="A4" s="131"/>
      <c r="B4" s="131"/>
      <c r="C4" s="133" t="s">
        <v>5</v>
      </c>
      <c r="D4" s="133" t="s">
        <v>6</v>
      </c>
      <c r="E4" s="133" t="s">
        <v>7</v>
      </c>
      <c r="F4" s="133" t="s">
        <v>8</v>
      </c>
      <c r="G4" s="134" t="s">
        <v>9</v>
      </c>
      <c r="H4" s="132"/>
      <c r="I4" s="128"/>
      <c r="J4" s="128"/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5" spans="1:20" s="7" customFormat="1" ht="27.75" customHeight="1">
      <c r="A5" s="135" t="s">
        <v>10</v>
      </c>
      <c r="B5" s="136" t="s">
        <v>11</v>
      </c>
      <c r="C5" s="137" t="e">
        <f>SUM(C6:C7)</f>
        <v>#REF!</v>
      </c>
      <c r="D5" s="137"/>
      <c r="E5" s="137"/>
      <c r="F5" s="137"/>
      <c r="G5" s="137" t="e">
        <f>C5+D5+E5+F5</f>
        <v>#REF!</v>
      </c>
      <c r="H5" s="138" t="e">
        <f>G5/G13*100</f>
        <v>#REF!</v>
      </c>
      <c r="I5" s="6"/>
      <c r="J5" s="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1:20" s="7" customFormat="1" ht="27.75" customHeight="1">
      <c r="A6" s="133" t="s">
        <v>12</v>
      </c>
      <c r="B6" s="139" t="e">
        <f>估算表!#REF!</f>
        <v>#REF!</v>
      </c>
      <c r="C6" s="140" t="e">
        <f>估算表!#REF!</f>
        <v>#REF!</v>
      </c>
      <c r="D6" s="140"/>
      <c r="E6" s="140"/>
      <c r="F6" s="140"/>
      <c r="G6" s="140" t="e">
        <f>C6+D6+E6+F6</f>
        <v>#REF!</v>
      </c>
      <c r="H6" s="141"/>
      <c r="I6" s="6"/>
      <c r="J6" s="6"/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1:20" s="7" customFormat="1" ht="27.75" customHeight="1">
      <c r="A7" s="133" t="s">
        <v>13</v>
      </c>
      <c r="B7" s="139" t="e">
        <f>估算表!#REF!</f>
        <v>#REF!</v>
      </c>
      <c r="C7" s="140" t="e">
        <f>估算表!#REF!</f>
        <v>#REF!</v>
      </c>
      <c r="D7" s="140"/>
      <c r="E7" s="140"/>
      <c r="F7" s="140"/>
      <c r="G7" s="140" t="e">
        <f>C7+D7+E7+F7</f>
        <v>#REF!</v>
      </c>
      <c r="H7" s="141"/>
      <c r="I7" s="6"/>
      <c r="J7" s="6"/>
      <c r="K7" s="146"/>
      <c r="L7" s="146"/>
      <c r="M7" s="146"/>
      <c r="N7" s="146"/>
      <c r="O7" s="146"/>
      <c r="P7" s="146"/>
      <c r="Q7" s="146"/>
      <c r="R7" s="146"/>
      <c r="S7" s="146"/>
      <c r="T7" s="146"/>
    </row>
    <row r="8" spans="1:20" s="7" customFormat="1" ht="27.75" customHeight="1">
      <c r="A8" s="36"/>
      <c r="B8" s="37"/>
      <c r="C8" s="40"/>
      <c r="D8" s="140"/>
      <c r="E8" s="140"/>
      <c r="F8" s="140"/>
      <c r="G8" s="140"/>
      <c r="H8" s="138"/>
      <c r="I8" s="6"/>
      <c r="J8" s="6"/>
      <c r="K8" s="146"/>
      <c r="L8" s="146"/>
      <c r="M8" s="146"/>
      <c r="N8" s="146"/>
      <c r="O8" s="146"/>
      <c r="P8" s="146"/>
      <c r="Q8" s="146"/>
      <c r="R8" s="146"/>
      <c r="S8" s="146"/>
      <c r="T8" s="146"/>
    </row>
    <row r="9" spans="1:8" s="7" customFormat="1" ht="27.75" customHeight="1">
      <c r="A9" s="135" t="s">
        <v>14</v>
      </c>
      <c r="B9" s="142" t="s">
        <v>15</v>
      </c>
      <c r="C9" s="137"/>
      <c r="D9" s="137"/>
      <c r="E9" s="137"/>
      <c r="F9" s="137" t="e">
        <f>估算表!#REF!</f>
        <v>#REF!</v>
      </c>
      <c r="G9" s="137" t="e">
        <f>F9</f>
        <v>#REF!</v>
      </c>
      <c r="H9" s="138" t="e">
        <f>G9/G13*100</f>
        <v>#REF!</v>
      </c>
    </row>
    <row r="10" spans="1:8" s="7" customFormat="1" ht="27.75" customHeight="1">
      <c r="A10" s="135"/>
      <c r="B10" s="142"/>
      <c r="C10" s="137"/>
      <c r="D10" s="137"/>
      <c r="E10" s="137"/>
      <c r="F10" s="137"/>
      <c r="G10" s="137" t="s">
        <v>16</v>
      </c>
      <c r="H10" s="138"/>
    </row>
    <row r="11" spans="1:8" s="7" customFormat="1" ht="27.75" customHeight="1">
      <c r="A11" s="135" t="s">
        <v>17</v>
      </c>
      <c r="B11" s="142" t="s">
        <v>18</v>
      </c>
      <c r="C11" s="137"/>
      <c r="D11" s="137"/>
      <c r="E11" s="137"/>
      <c r="F11" s="137">
        <f>'估算表'!G53</f>
        <v>157.41469619875002</v>
      </c>
      <c r="G11" s="137">
        <f>F11</f>
        <v>157.41469619875002</v>
      </c>
      <c r="H11" s="138" t="e">
        <f>G11/G13*100</f>
        <v>#REF!</v>
      </c>
    </row>
    <row r="12" spans="1:8" s="7" customFormat="1" ht="27.75" customHeight="1">
      <c r="A12" s="135"/>
      <c r="B12" s="142"/>
      <c r="C12" s="137"/>
      <c r="D12" s="137"/>
      <c r="E12" s="137"/>
      <c r="F12" s="137"/>
      <c r="G12" s="137"/>
      <c r="H12" s="138"/>
    </row>
    <row r="13" spans="1:8" s="7" customFormat="1" ht="27.75" customHeight="1">
      <c r="A13" s="135"/>
      <c r="B13" s="135" t="s">
        <v>19</v>
      </c>
      <c r="C13" s="137" t="e">
        <f>C5</f>
        <v>#REF!</v>
      </c>
      <c r="D13" s="137">
        <f>D5</f>
        <v>0</v>
      </c>
      <c r="E13" s="137">
        <f>E5</f>
        <v>0</v>
      </c>
      <c r="F13" s="137" t="e">
        <f>SUM(F9:F12)</f>
        <v>#REF!</v>
      </c>
      <c r="G13" s="137" t="e">
        <f>SUM(C13:F13)</f>
        <v>#REF!</v>
      </c>
      <c r="H13" s="143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7">
      <selection activeCell="C11" sqref="C11"/>
    </sheetView>
  </sheetViews>
  <sheetFormatPr defaultColWidth="9.00390625" defaultRowHeight="14.25"/>
  <cols>
    <col min="1" max="1" width="6.00390625" style="0" customWidth="1"/>
    <col min="2" max="2" width="17.50390625" style="0" customWidth="1"/>
    <col min="3" max="3" width="9.375" style="0" bestFit="1" customWidth="1"/>
    <col min="5" max="5" width="9.375" style="0" bestFit="1" customWidth="1"/>
    <col min="7" max="7" width="9.375" style="0" bestFit="1" customWidth="1"/>
  </cols>
  <sheetData>
    <row r="1" spans="1:8" s="104" customFormat="1" ht="22.5">
      <c r="A1" s="106" t="s">
        <v>20</v>
      </c>
      <c r="B1" s="107"/>
      <c r="C1" s="107"/>
      <c r="D1" s="107"/>
      <c r="E1" s="107"/>
      <c r="F1" s="107"/>
      <c r="G1" s="107"/>
      <c r="H1" s="107"/>
    </row>
    <row r="2" spans="1:8" s="105" customFormat="1" ht="36.75" customHeight="1">
      <c r="A2" s="108" t="str">
        <f>'估算表'!A2</f>
        <v>项目名称：平罗县第九幼儿园建设项目</v>
      </c>
      <c r="B2" s="108"/>
      <c r="C2" s="108"/>
      <c r="D2" s="108"/>
      <c r="E2" s="108"/>
      <c r="F2" s="108"/>
      <c r="G2" s="108"/>
      <c r="H2" s="108"/>
    </row>
    <row r="3" spans="1:8" s="105" customFormat="1" ht="24.75" customHeight="1">
      <c r="A3" s="109" t="s">
        <v>21</v>
      </c>
      <c r="B3" s="110" t="s">
        <v>22</v>
      </c>
      <c r="C3" s="111" t="s">
        <v>23</v>
      </c>
      <c r="D3" s="112"/>
      <c r="E3" s="112"/>
      <c r="F3" s="112"/>
      <c r="G3" s="113"/>
      <c r="H3" s="109" t="s">
        <v>24</v>
      </c>
    </row>
    <row r="4" spans="1:8" s="105" customFormat="1" ht="24.75" customHeight="1">
      <c r="A4" s="114"/>
      <c r="B4" s="114"/>
      <c r="C4" s="115" t="s">
        <v>5</v>
      </c>
      <c r="D4" s="115" t="s">
        <v>6</v>
      </c>
      <c r="E4" s="115" t="s">
        <v>7</v>
      </c>
      <c r="F4" s="115" t="s">
        <v>8</v>
      </c>
      <c r="G4" s="116" t="s">
        <v>9</v>
      </c>
      <c r="H4" s="114"/>
    </row>
    <row r="5" spans="1:9" s="105" customFormat="1" ht="24.75" customHeight="1">
      <c r="A5" s="115" t="s">
        <v>12</v>
      </c>
      <c r="B5" s="117" t="s">
        <v>25</v>
      </c>
      <c r="C5" s="118">
        <f>'估算表'!C5</f>
        <v>2259.5467000000003</v>
      </c>
      <c r="D5" s="118">
        <f>'估算表'!D5</f>
        <v>10</v>
      </c>
      <c r="E5" s="118">
        <f>'估算表'!E5</f>
        <v>624.746425</v>
      </c>
      <c r="F5" s="118"/>
      <c r="G5" s="118">
        <f>C5+D5+E5+0.01</f>
        <v>2894.3031250000004</v>
      </c>
      <c r="H5" s="119">
        <f>G5/G16*100+0.01</f>
        <v>87.56496061670238</v>
      </c>
      <c r="I5" s="127"/>
    </row>
    <row r="6" spans="1:9" s="105" customFormat="1" ht="24.75" customHeight="1">
      <c r="A6" s="115" t="s">
        <v>13</v>
      </c>
      <c r="B6" s="117" t="s">
        <v>8</v>
      </c>
      <c r="C6" s="120"/>
      <c r="D6" s="120"/>
      <c r="E6" s="120"/>
      <c r="F6" s="120">
        <f>'估算表'!G39</f>
        <v>253.99079897500002</v>
      </c>
      <c r="G6" s="118">
        <f>F6</f>
        <v>253.99079897500002</v>
      </c>
      <c r="H6" s="119">
        <f>G6/G16*100</f>
        <v>7.683422724169878</v>
      </c>
      <c r="I6" s="127"/>
    </row>
    <row r="7" spans="1:9" s="105" customFormat="1" ht="24.75" customHeight="1">
      <c r="A7" s="115" t="s">
        <v>26</v>
      </c>
      <c r="B7" s="121" t="s">
        <v>27</v>
      </c>
      <c r="C7" s="120"/>
      <c r="D7" s="120"/>
      <c r="E7" s="120"/>
      <c r="F7" s="120">
        <f>'估算表'!G53</f>
        <v>157.41469619875002</v>
      </c>
      <c r="G7" s="118">
        <f>F7</f>
        <v>157.41469619875002</v>
      </c>
      <c r="H7" s="119">
        <f>G7/G16*100</f>
        <v>4.7619191670436125</v>
      </c>
      <c r="I7" s="127"/>
    </row>
    <row r="8" spans="1:9" s="105" customFormat="1" ht="24.75" customHeight="1">
      <c r="A8" s="115"/>
      <c r="B8" s="122"/>
      <c r="C8" s="123"/>
      <c r="D8" s="123"/>
      <c r="E8" s="124"/>
      <c r="F8" s="124"/>
      <c r="G8" s="124"/>
      <c r="H8" s="125"/>
      <c r="I8" s="127"/>
    </row>
    <row r="9" spans="1:9" s="105" customFormat="1" ht="24.75" customHeight="1">
      <c r="A9" s="115"/>
      <c r="B9" s="122"/>
      <c r="C9" s="123"/>
      <c r="D9" s="123"/>
      <c r="E9" s="124"/>
      <c r="F9" s="124"/>
      <c r="G9" s="124"/>
      <c r="H9" s="125"/>
      <c r="I9" s="127"/>
    </row>
    <row r="10" spans="1:9" s="105" customFormat="1" ht="24.75" customHeight="1">
      <c r="A10" s="115"/>
      <c r="B10" s="122"/>
      <c r="C10" s="123"/>
      <c r="D10" s="123"/>
      <c r="E10" s="124"/>
      <c r="F10" s="124"/>
      <c r="G10" s="124"/>
      <c r="H10" s="125"/>
      <c r="I10" s="127"/>
    </row>
    <row r="11" spans="1:9" s="105" customFormat="1" ht="24.75" customHeight="1">
      <c r="A11" s="115"/>
      <c r="B11" s="122"/>
      <c r="C11" s="123"/>
      <c r="D11" s="123"/>
      <c r="E11" s="124"/>
      <c r="F11" s="124"/>
      <c r="G11" s="124"/>
      <c r="H11" s="125"/>
      <c r="I11" s="127"/>
    </row>
    <row r="12" spans="1:9" s="105" customFormat="1" ht="24.75" customHeight="1">
      <c r="A12" s="115"/>
      <c r="B12" s="122"/>
      <c r="C12" s="123"/>
      <c r="D12" s="123"/>
      <c r="E12" s="124"/>
      <c r="F12" s="124"/>
      <c r="G12" s="124"/>
      <c r="H12" s="125"/>
      <c r="I12" s="127"/>
    </row>
    <row r="13" spans="1:9" s="105" customFormat="1" ht="24.75" customHeight="1">
      <c r="A13" s="115"/>
      <c r="B13" s="122"/>
      <c r="C13" s="123"/>
      <c r="D13" s="123"/>
      <c r="E13" s="124"/>
      <c r="F13" s="124"/>
      <c r="G13" s="124"/>
      <c r="H13" s="125"/>
      <c r="I13" s="127"/>
    </row>
    <row r="14" spans="1:9" s="105" customFormat="1" ht="24.75" customHeight="1">
      <c r="A14" s="115"/>
      <c r="B14" s="122"/>
      <c r="C14" s="123"/>
      <c r="D14" s="123"/>
      <c r="E14" s="124"/>
      <c r="F14" s="124"/>
      <c r="G14" s="124"/>
      <c r="H14" s="125"/>
      <c r="I14" s="127"/>
    </row>
    <row r="15" spans="1:9" s="105" customFormat="1" ht="24.75" customHeight="1">
      <c r="A15" s="115"/>
      <c r="B15" s="122"/>
      <c r="C15" s="123"/>
      <c r="D15" s="123"/>
      <c r="E15" s="124"/>
      <c r="F15" s="124"/>
      <c r="G15" s="124"/>
      <c r="H15" s="125"/>
      <c r="I15" s="127"/>
    </row>
    <row r="16" spans="1:9" s="105" customFormat="1" ht="24.75" customHeight="1">
      <c r="A16" s="41" t="s">
        <v>28</v>
      </c>
      <c r="B16" s="126"/>
      <c r="C16" s="120">
        <f>C5</f>
        <v>2259.5467000000003</v>
      </c>
      <c r="D16" s="120">
        <f>D5</f>
        <v>10</v>
      </c>
      <c r="E16" s="120">
        <f>E5</f>
        <v>624.746425</v>
      </c>
      <c r="F16" s="120">
        <f>F6+F7-0.01</f>
        <v>411.3954951737501</v>
      </c>
      <c r="G16" s="120">
        <f>SUM(G5:G15)-0.01</f>
        <v>3305.69862017375</v>
      </c>
      <c r="H16" s="72">
        <f>SUM(H5:H15)-0.01</f>
        <v>100.00030250791586</v>
      </c>
      <c r="I16" s="127"/>
    </row>
    <row r="17" s="105" customFormat="1" ht="24.75" customHeight="1"/>
    <row r="18" s="105" customFormat="1" ht="14.25">
      <c r="A18" s="104"/>
    </row>
  </sheetData>
  <sheetProtection/>
  <mergeCells count="7">
    <mergeCell ref="A1:H1"/>
    <mergeCell ref="A2:H2"/>
    <mergeCell ref="C3:G3"/>
    <mergeCell ref="A16:B16"/>
    <mergeCell ref="A3:A4"/>
    <mergeCell ref="B3:B4"/>
    <mergeCell ref="H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9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4.375" style="6" customWidth="1"/>
    <col min="2" max="2" width="15.75390625" style="7" customWidth="1"/>
    <col min="3" max="4" width="8.375" style="7" customWidth="1"/>
    <col min="5" max="5" width="8.25390625" style="7" customWidth="1"/>
    <col min="6" max="6" width="6.875" style="7" customWidth="1"/>
    <col min="7" max="7" width="8.875" style="7" customWidth="1"/>
    <col min="8" max="8" width="4.25390625" style="7" customWidth="1"/>
    <col min="9" max="9" width="8.25390625" style="7" customWidth="1"/>
    <col min="10" max="10" width="10.25390625" style="7" customWidth="1"/>
    <col min="11" max="11" width="6.875" style="7" customWidth="1"/>
    <col min="12" max="12" width="16.625" style="7" hidden="1" customWidth="1"/>
    <col min="13" max="13" width="13.375" style="7" hidden="1" customWidth="1"/>
    <col min="14" max="14" width="9.25390625" style="6" hidden="1" customWidth="1"/>
    <col min="15" max="15" width="9.00390625" style="6" hidden="1" customWidth="1"/>
    <col min="16" max="16" width="14.125" style="3" bestFit="1" customWidth="1"/>
    <col min="17" max="17" width="14.125" style="7" bestFit="1" customWidth="1"/>
    <col min="18" max="18" width="12.625" style="7" bestFit="1" customWidth="1"/>
    <col min="19" max="24" width="9.00390625" style="7" customWidth="1"/>
    <col min="25" max="16384" width="8.75390625" style="7" bestFit="1" customWidth="1"/>
  </cols>
  <sheetData>
    <row r="1" spans="1:11" ht="33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6" s="1" customFormat="1" ht="24.75" customHeight="1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N2" s="53"/>
      <c r="O2" s="53"/>
      <c r="P2" s="54"/>
    </row>
    <row r="3" spans="1:11" ht="24.75" customHeight="1">
      <c r="A3" s="11" t="s">
        <v>21</v>
      </c>
      <c r="B3" s="11" t="s">
        <v>22</v>
      </c>
      <c r="C3" s="12" t="s">
        <v>31</v>
      </c>
      <c r="D3" s="12"/>
      <c r="E3" s="12"/>
      <c r="F3" s="12"/>
      <c r="G3" s="13"/>
      <c r="H3" s="12" t="s">
        <v>32</v>
      </c>
      <c r="I3" s="12"/>
      <c r="J3" s="12"/>
      <c r="K3" s="11" t="s">
        <v>33</v>
      </c>
    </row>
    <row r="4" spans="1:11" ht="24.75" customHeight="1">
      <c r="A4" s="12"/>
      <c r="B4" s="12"/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2" t="s">
        <v>34</v>
      </c>
      <c r="I4" s="12" t="s">
        <v>35</v>
      </c>
      <c r="J4" s="12" t="s">
        <v>36</v>
      </c>
      <c r="K4" s="12"/>
    </row>
    <row r="5" spans="1:15" s="2" customFormat="1" ht="24.75" customHeight="1">
      <c r="A5" s="14" t="s">
        <v>12</v>
      </c>
      <c r="B5" s="15" t="s">
        <v>25</v>
      </c>
      <c r="C5" s="16">
        <f>C6+C12+C19+C24</f>
        <v>2259.5467000000003</v>
      </c>
      <c r="D5" s="16">
        <f>D6+D12+D19+D24</f>
        <v>10</v>
      </c>
      <c r="E5" s="16">
        <f>E6+E12+E19+E24</f>
        <v>624.746425</v>
      </c>
      <c r="F5" s="14"/>
      <c r="G5" s="14">
        <f>C5+D5+E5+0.01</f>
        <v>2894.3031250000004</v>
      </c>
      <c r="H5" s="14"/>
      <c r="I5" s="14"/>
      <c r="J5" s="14"/>
      <c r="K5" s="55">
        <f>G5/G55*100+0.01</f>
        <v>87.56496061670238</v>
      </c>
      <c r="N5" s="56"/>
      <c r="O5" s="56"/>
    </row>
    <row r="6" spans="1:15" ht="24.75" customHeight="1">
      <c r="A6" s="17" t="s">
        <v>37</v>
      </c>
      <c r="B6" s="18" t="s">
        <v>38</v>
      </c>
      <c r="C6" s="19">
        <f>SUM(C7:C11)</f>
        <v>1880.7836</v>
      </c>
      <c r="D6" s="19"/>
      <c r="E6" s="19">
        <f>SUM(E7:E11)</f>
        <v>398.30785000000003</v>
      </c>
      <c r="F6" s="14"/>
      <c r="G6" s="14">
        <f aca="true" t="shared" si="0" ref="G6:G38">C6+D6+E6</f>
        <v>2279.09145</v>
      </c>
      <c r="H6" s="20" t="s">
        <v>39</v>
      </c>
      <c r="I6" s="57">
        <v>5283.1</v>
      </c>
      <c r="J6" s="57">
        <f>G6/I6*10000</f>
        <v>4313.92828074426</v>
      </c>
      <c r="K6" s="12"/>
      <c r="M6" s="7" t="s">
        <v>40</v>
      </c>
      <c r="N6" s="6">
        <v>1292</v>
      </c>
      <c r="O6" s="6" t="s">
        <v>41</v>
      </c>
    </row>
    <row r="7" spans="1:15" ht="24.75" customHeight="1">
      <c r="A7" s="21">
        <v>1</v>
      </c>
      <c r="B7" s="22" t="s">
        <v>42</v>
      </c>
      <c r="C7" s="23">
        <f>I7*J7/10000</f>
        <v>1880.7836</v>
      </c>
      <c r="D7" s="23"/>
      <c r="E7" s="23"/>
      <c r="F7" s="24"/>
      <c r="G7" s="14">
        <f t="shared" si="0"/>
        <v>1880.7836</v>
      </c>
      <c r="H7" s="20" t="s">
        <v>39</v>
      </c>
      <c r="I7" s="58">
        <f>I6</f>
        <v>5283.1</v>
      </c>
      <c r="J7" s="58">
        <v>3560</v>
      </c>
      <c r="K7" s="40"/>
      <c r="M7" s="7" t="s">
        <v>43</v>
      </c>
      <c r="N7" s="59" t="e">
        <f>#REF!</f>
        <v>#REF!</v>
      </c>
      <c r="O7" s="6" t="s">
        <v>41</v>
      </c>
    </row>
    <row r="8" spans="1:15" ht="34.5" customHeight="1">
      <c r="A8" s="21">
        <v>2</v>
      </c>
      <c r="B8" s="22" t="s">
        <v>44</v>
      </c>
      <c r="C8" s="23"/>
      <c r="D8" s="24"/>
      <c r="E8" s="23">
        <f aca="true" t="shared" si="1" ref="E8:E36">I8*J8/10000</f>
        <v>116.2282</v>
      </c>
      <c r="F8" s="24"/>
      <c r="G8" s="14">
        <f t="shared" si="0"/>
        <v>116.2282</v>
      </c>
      <c r="H8" s="20" t="s">
        <v>39</v>
      </c>
      <c r="I8" s="58">
        <f>I6</f>
        <v>5283.1</v>
      </c>
      <c r="J8" s="58">
        <v>220</v>
      </c>
      <c r="K8" s="40"/>
      <c r="M8" s="7" t="s">
        <v>45</v>
      </c>
      <c r="N8" s="59" t="e">
        <f>N6+N7</f>
        <v>#REF!</v>
      </c>
      <c r="O8" s="6" t="s">
        <v>41</v>
      </c>
    </row>
    <row r="9" spans="1:14" ht="34.5" customHeight="1">
      <c r="A9" s="21">
        <v>3</v>
      </c>
      <c r="B9" s="22" t="s">
        <v>46</v>
      </c>
      <c r="C9" s="23"/>
      <c r="D9" s="24"/>
      <c r="E9" s="23">
        <f t="shared" si="1"/>
        <v>97.73735</v>
      </c>
      <c r="F9" s="24"/>
      <c r="G9" s="14">
        <f t="shared" si="0"/>
        <v>97.73735</v>
      </c>
      <c r="H9" s="20" t="s">
        <v>39</v>
      </c>
      <c r="I9" s="58">
        <f>I6</f>
        <v>5283.1</v>
      </c>
      <c r="J9" s="58">
        <v>185</v>
      </c>
      <c r="K9" s="40"/>
      <c r="N9" s="59"/>
    </row>
    <row r="10" spans="1:14" ht="34.5" customHeight="1">
      <c r="A10" s="21">
        <v>4</v>
      </c>
      <c r="B10" s="22" t="s">
        <v>47</v>
      </c>
      <c r="C10" s="23"/>
      <c r="D10" s="24"/>
      <c r="E10" s="23">
        <f t="shared" si="1"/>
        <v>174.34230000000002</v>
      </c>
      <c r="F10" s="24"/>
      <c r="G10" s="14">
        <f t="shared" si="0"/>
        <v>174.34230000000002</v>
      </c>
      <c r="H10" s="20" t="s">
        <v>39</v>
      </c>
      <c r="I10" s="58">
        <f>I6</f>
        <v>5283.1</v>
      </c>
      <c r="J10" s="58">
        <v>330</v>
      </c>
      <c r="K10" s="40"/>
      <c r="N10" s="59"/>
    </row>
    <row r="11" spans="1:15" s="3" customFormat="1" ht="24.75" customHeight="1">
      <c r="A11" s="21">
        <v>5</v>
      </c>
      <c r="B11" s="22" t="s">
        <v>48</v>
      </c>
      <c r="C11" s="23"/>
      <c r="D11" s="24"/>
      <c r="E11" s="23">
        <f t="shared" si="1"/>
        <v>10</v>
      </c>
      <c r="F11" s="24"/>
      <c r="G11" s="14">
        <f t="shared" si="0"/>
        <v>10</v>
      </c>
      <c r="H11" s="20" t="s">
        <v>49</v>
      </c>
      <c r="I11" s="60">
        <v>1</v>
      </c>
      <c r="J11" s="58">
        <v>100000</v>
      </c>
      <c r="K11" s="40"/>
      <c r="N11" s="61"/>
      <c r="O11" s="61"/>
    </row>
    <row r="12" spans="1:15" s="3" customFormat="1" ht="24.75" customHeight="1">
      <c r="A12" s="25" t="s">
        <v>50</v>
      </c>
      <c r="B12" s="26" t="s">
        <v>51</v>
      </c>
      <c r="C12" s="27">
        <f>SUM(C13:C18)</f>
        <v>27.645</v>
      </c>
      <c r="D12" s="27"/>
      <c r="E12" s="27">
        <f>SUM(E13:E18)</f>
        <v>24.636475</v>
      </c>
      <c r="F12" s="14"/>
      <c r="G12" s="14">
        <f t="shared" si="0"/>
        <v>52.281475</v>
      </c>
      <c r="H12" s="20" t="s">
        <v>39</v>
      </c>
      <c r="I12" s="62">
        <v>55.29</v>
      </c>
      <c r="J12" s="63">
        <f>G12/I13*10000</f>
        <v>9455.864532465184</v>
      </c>
      <c r="K12" s="40"/>
      <c r="N12" s="61"/>
      <c r="O12" s="61"/>
    </row>
    <row r="13" spans="1:15" s="3" customFormat="1" ht="24.75" customHeight="1">
      <c r="A13" s="25">
        <v>1</v>
      </c>
      <c r="B13" s="28" t="s">
        <v>52</v>
      </c>
      <c r="C13" s="27">
        <f>I13*J13/10000</f>
        <v>27.645</v>
      </c>
      <c r="D13" s="14"/>
      <c r="E13" s="27"/>
      <c r="F13" s="14"/>
      <c r="G13" s="14">
        <f t="shared" si="0"/>
        <v>27.645</v>
      </c>
      <c r="H13" s="20" t="s">
        <v>39</v>
      </c>
      <c r="I13" s="62">
        <f>I12</f>
        <v>55.29</v>
      </c>
      <c r="J13" s="63">
        <v>5000</v>
      </c>
      <c r="K13" s="40"/>
      <c r="N13" s="61"/>
      <c r="O13" s="61"/>
    </row>
    <row r="14" spans="1:15" s="3" customFormat="1" ht="24.75" customHeight="1">
      <c r="A14" s="25">
        <v>2</v>
      </c>
      <c r="B14" s="28" t="s">
        <v>53</v>
      </c>
      <c r="C14" s="27"/>
      <c r="D14" s="14"/>
      <c r="E14" s="27">
        <f t="shared" si="1"/>
        <v>1.6587</v>
      </c>
      <c r="F14" s="14"/>
      <c r="G14" s="14">
        <f t="shared" si="0"/>
        <v>1.6587</v>
      </c>
      <c r="H14" s="20" t="s">
        <v>39</v>
      </c>
      <c r="I14" s="62">
        <f>I12</f>
        <v>55.29</v>
      </c>
      <c r="J14" s="63">
        <v>300</v>
      </c>
      <c r="K14" s="40"/>
      <c r="N14" s="61"/>
      <c r="O14" s="61"/>
    </row>
    <row r="15" spans="1:15" s="3" customFormat="1" ht="34.5" customHeight="1">
      <c r="A15" s="25">
        <v>3</v>
      </c>
      <c r="B15" s="28" t="s">
        <v>54</v>
      </c>
      <c r="C15" s="27"/>
      <c r="D15" s="14"/>
      <c r="E15" s="27">
        <f t="shared" si="1"/>
        <v>1.5757649999999999</v>
      </c>
      <c r="F15" s="14"/>
      <c r="G15" s="14">
        <f t="shared" si="0"/>
        <v>1.5757649999999999</v>
      </c>
      <c r="H15" s="20" t="s">
        <v>39</v>
      </c>
      <c r="I15" s="62">
        <f>I12</f>
        <v>55.29</v>
      </c>
      <c r="J15" s="63">
        <v>285</v>
      </c>
      <c r="K15" s="40"/>
      <c r="N15" s="61"/>
      <c r="O15" s="61"/>
    </row>
    <row r="16" spans="1:15" s="3" customFormat="1" ht="34.5" customHeight="1">
      <c r="A16" s="25">
        <v>4</v>
      </c>
      <c r="B16" s="28" t="s">
        <v>55</v>
      </c>
      <c r="C16" s="27"/>
      <c r="D16" s="14"/>
      <c r="E16" s="27">
        <f t="shared" si="1"/>
        <v>12.88257</v>
      </c>
      <c r="F16" s="14"/>
      <c r="G16" s="14">
        <f t="shared" si="0"/>
        <v>12.88257</v>
      </c>
      <c r="H16" s="20" t="s">
        <v>39</v>
      </c>
      <c r="I16" s="62">
        <f>I12</f>
        <v>55.29</v>
      </c>
      <c r="J16" s="63">
        <v>2330</v>
      </c>
      <c r="K16" s="40"/>
      <c r="N16" s="61"/>
      <c r="O16" s="61"/>
    </row>
    <row r="17" spans="1:15" s="3" customFormat="1" ht="34.5" customHeight="1">
      <c r="A17" s="25">
        <v>5</v>
      </c>
      <c r="B17" s="28" t="s">
        <v>56</v>
      </c>
      <c r="C17" s="27"/>
      <c r="D17" s="14"/>
      <c r="E17" s="27">
        <f t="shared" si="1"/>
        <v>7.5194399999999995</v>
      </c>
      <c r="F17" s="14"/>
      <c r="G17" s="14">
        <f t="shared" si="0"/>
        <v>7.5194399999999995</v>
      </c>
      <c r="H17" s="20" t="s">
        <v>39</v>
      </c>
      <c r="I17" s="62">
        <f>I12</f>
        <v>55.29</v>
      </c>
      <c r="J17" s="63">
        <v>1360</v>
      </c>
      <c r="K17" s="40"/>
      <c r="N17" s="61"/>
      <c r="O17" s="61"/>
    </row>
    <row r="18" spans="1:15" s="3" customFormat="1" ht="24.75" customHeight="1">
      <c r="A18" s="25">
        <v>6</v>
      </c>
      <c r="B18" s="28" t="s">
        <v>48</v>
      </c>
      <c r="C18" s="27"/>
      <c r="D18" s="14"/>
      <c r="E18" s="27">
        <f t="shared" si="1"/>
        <v>1</v>
      </c>
      <c r="F18" s="14"/>
      <c r="G18" s="14">
        <f t="shared" si="0"/>
        <v>1</v>
      </c>
      <c r="H18" s="20" t="s">
        <v>49</v>
      </c>
      <c r="I18" s="62">
        <v>1</v>
      </c>
      <c r="J18" s="63">
        <v>10000</v>
      </c>
      <c r="K18" s="40"/>
      <c r="N18" s="61"/>
      <c r="O18" s="61"/>
    </row>
    <row r="19" spans="1:15" s="3" customFormat="1" ht="24.75" customHeight="1">
      <c r="A19" s="25" t="s">
        <v>57</v>
      </c>
      <c r="B19" s="29" t="s">
        <v>58</v>
      </c>
      <c r="C19" s="27">
        <f>SUM(C20:C23)</f>
        <v>140.31</v>
      </c>
      <c r="D19" s="27"/>
      <c r="E19" s="27">
        <f>SUM(E20:E23)</f>
        <v>28.061999999999998</v>
      </c>
      <c r="F19" s="14"/>
      <c r="G19" s="14">
        <f t="shared" si="0"/>
        <v>168.372</v>
      </c>
      <c r="H19" s="20" t="s">
        <v>39</v>
      </c>
      <c r="I19" s="64">
        <v>311.8</v>
      </c>
      <c r="J19" s="64">
        <f>G19/I19*10000</f>
        <v>5400</v>
      </c>
      <c r="K19" s="40"/>
      <c r="L19" s="7"/>
      <c r="N19" s="61"/>
      <c r="O19" s="61"/>
    </row>
    <row r="20" spans="1:11" ht="24.75" customHeight="1">
      <c r="A20" s="25">
        <v>1</v>
      </c>
      <c r="B20" s="30" t="s">
        <v>59</v>
      </c>
      <c r="C20" s="27">
        <f>I20*J20/10000</f>
        <v>140.31</v>
      </c>
      <c r="D20" s="14"/>
      <c r="E20" s="27"/>
      <c r="F20" s="14"/>
      <c r="G20" s="14">
        <f t="shared" si="0"/>
        <v>140.31</v>
      </c>
      <c r="H20" s="20" t="s">
        <v>39</v>
      </c>
      <c r="I20" s="64">
        <f>I19</f>
        <v>311.8</v>
      </c>
      <c r="J20" s="64">
        <v>4500</v>
      </c>
      <c r="K20" s="40"/>
    </row>
    <row r="21" spans="1:11" ht="34.5" customHeight="1">
      <c r="A21" s="25">
        <v>2</v>
      </c>
      <c r="B21" s="30" t="s">
        <v>60</v>
      </c>
      <c r="C21" s="27"/>
      <c r="D21" s="14"/>
      <c r="E21" s="27">
        <f t="shared" si="1"/>
        <v>3.7416</v>
      </c>
      <c r="F21" s="14"/>
      <c r="G21" s="14">
        <f t="shared" si="0"/>
        <v>3.7416</v>
      </c>
      <c r="H21" s="20" t="s">
        <v>39</v>
      </c>
      <c r="I21" s="64">
        <f>I19</f>
        <v>311.8</v>
      </c>
      <c r="J21" s="64">
        <v>120</v>
      </c>
      <c r="K21" s="40"/>
    </row>
    <row r="22" spans="1:11" ht="34.5" customHeight="1">
      <c r="A22" s="25">
        <v>3</v>
      </c>
      <c r="B22" s="30" t="s">
        <v>61</v>
      </c>
      <c r="C22" s="27"/>
      <c r="D22" s="14"/>
      <c r="E22" s="27">
        <f t="shared" si="1"/>
        <v>14.9664</v>
      </c>
      <c r="F22" s="14"/>
      <c r="G22" s="14">
        <f t="shared" si="0"/>
        <v>14.9664</v>
      </c>
      <c r="H22" s="20" t="s">
        <v>39</v>
      </c>
      <c r="I22" s="64">
        <f>I19</f>
        <v>311.8</v>
      </c>
      <c r="J22" s="64">
        <v>480</v>
      </c>
      <c r="K22" s="40"/>
    </row>
    <row r="23" spans="1:11" ht="24.75" customHeight="1">
      <c r="A23" s="25">
        <v>4</v>
      </c>
      <c r="B23" s="30" t="s">
        <v>62</v>
      </c>
      <c r="C23" s="27" t="s">
        <v>16</v>
      </c>
      <c r="D23" s="14"/>
      <c r="E23" s="27">
        <f t="shared" si="1"/>
        <v>9.354</v>
      </c>
      <c r="F23" s="14"/>
      <c r="G23" s="14">
        <f>E23</f>
        <v>9.354</v>
      </c>
      <c r="H23" s="20" t="s">
        <v>39</v>
      </c>
      <c r="I23" s="64">
        <f>I19</f>
        <v>311.8</v>
      </c>
      <c r="J23" s="64">
        <v>300</v>
      </c>
      <c r="K23" s="40"/>
    </row>
    <row r="24" spans="1:11" ht="24.75" customHeight="1">
      <c r="A24" s="25" t="s">
        <v>63</v>
      </c>
      <c r="B24" s="30" t="s">
        <v>64</v>
      </c>
      <c r="C24" s="27">
        <f>SUM(C25:C38)</f>
        <v>210.80810000000002</v>
      </c>
      <c r="D24" s="27">
        <f>SUM(D25:D38)</f>
        <v>10</v>
      </c>
      <c r="E24" s="27">
        <f>SUM(E25:E38)</f>
        <v>173.74009999999996</v>
      </c>
      <c r="F24" s="14"/>
      <c r="G24" s="14">
        <f t="shared" si="0"/>
        <v>394.54819999999995</v>
      </c>
      <c r="H24" s="20"/>
      <c r="I24" s="65"/>
      <c r="J24" s="66"/>
      <c r="K24" s="40"/>
    </row>
    <row r="25" spans="1:11" ht="24.75" customHeight="1">
      <c r="A25" s="25">
        <v>1</v>
      </c>
      <c r="B25" s="31" t="s">
        <v>65</v>
      </c>
      <c r="C25" s="27" t="s">
        <v>16</v>
      </c>
      <c r="D25" s="14"/>
      <c r="E25" s="27">
        <f t="shared" si="1"/>
        <v>68.8209</v>
      </c>
      <c r="F25" s="14"/>
      <c r="G25" s="14">
        <f>E25</f>
        <v>68.8209</v>
      </c>
      <c r="H25" s="20" t="s">
        <v>49</v>
      </c>
      <c r="I25" s="67">
        <v>1</v>
      </c>
      <c r="J25" s="65">
        <v>688209</v>
      </c>
      <c r="K25" s="40"/>
    </row>
    <row r="26" spans="1:24" s="4" customFormat="1" ht="24.75" customHeight="1">
      <c r="A26" s="25">
        <v>2</v>
      </c>
      <c r="B26" s="31" t="s">
        <v>66</v>
      </c>
      <c r="C26" s="27" t="s">
        <v>16</v>
      </c>
      <c r="D26" s="14"/>
      <c r="E26" s="27">
        <f t="shared" si="1"/>
        <v>11.58</v>
      </c>
      <c r="F26" s="14"/>
      <c r="G26" s="14">
        <f>E26</f>
        <v>11.58</v>
      </c>
      <c r="H26" s="20" t="s">
        <v>49</v>
      </c>
      <c r="I26" s="66">
        <v>1</v>
      </c>
      <c r="J26" s="65">
        <v>115800</v>
      </c>
      <c r="K26" s="40"/>
      <c r="L26" s="7"/>
      <c r="M26" s="7"/>
      <c r="N26" s="6"/>
      <c r="O26" s="6"/>
      <c r="P26" s="3"/>
      <c r="Q26" s="7"/>
      <c r="R26" s="7"/>
      <c r="S26" s="7"/>
      <c r="T26" s="7"/>
      <c r="U26" s="7"/>
      <c r="V26" s="7"/>
      <c r="W26" s="7"/>
      <c r="X26" s="7"/>
    </row>
    <row r="27" spans="1:15" s="3" customFormat="1" ht="24.75" customHeight="1">
      <c r="A27" s="25">
        <v>3</v>
      </c>
      <c r="B27" s="31" t="s">
        <v>67</v>
      </c>
      <c r="C27" s="27" t="s">
        <v>16</v>
      </c>
      <c r="D27" s="14"/>
      <c r="E27" s="27">
        <f t="shared" si="1"/>
        <v>35</v>
      </c>
      <c r="F27" s="14"/>
      <c r="G27" s="14">
        <f>E27</f>
        <v>35</v>
      </c>
      <c r="H27" s="20" t="s">
        <v>49</v>
      </c>
      <c r="I27" s="66">
        <v>1</v>
      </c>
      <c r="J27" s="65">
        <v>350000</v>
      </c>
      <c r="K27" s="40"/>
      <c r="N27" s="61"/>
      <c r="O27" s="61"/>
    </row>
    <row r="28" spans="1:15" s="3" customFormat="1" ht="24.75" customHeight="1">
      <c r="A28" s="25">
        <v>4</v>
      </c>
      <c r="B28" s="31" t="s">
        <v>68</v>
      </c>
      <c r="C28" s="27"/>
      <c r="D28" s="14"/>
      <c r="E28" s="27">
        <f t="shared" si="1"/>
        <v>45</v>
      </c>
      <c r="F28" s="14"/>
      <c r="G28" s="14">
        <f t="shared" si="0"/>
        <v>45</v>
      </c>
      <c r="H28" s="20" t="s">
        <v>49</v>
      </c>
      <c r="I28" s="66">
        <v>1</v>
      </c>
      <c r="J28" s="65">
        <v>450000</v>
      </c>
      <c r="K28" s="40"/>
      <c r="N28" s="61"/>
      <c r="O28" s="61"/>
    </row>
    <row r="29" spans="1:15" s="3" customFormat="1" ht="34.5" customHeight="1">
      <c r="A29" s="25">
        <v>5</v>
      </c>
      <c r="B29" s="32" t="s">
        <v>69</v>
      </c>
      <c r="C29" s="27"/>
      <c r="D29" s="14"/>
      <c r="E29" s="27">
        <f t="shared" si="1"/>
        <v>4.0728</v>
      </c>
      <c r="F29" s="14"/>
      <c r="G29" s="14">
        <f>E29</f>
        <v>4.0728</v>
      </c>
      <c r="H29" s="20" t="s">
        <v>49</v>
      </c>
      <c r="I29" s="66">
        <v>1</v>
      </c>
      <c r="J29" s="65">
        <v>40728</v>
      </c>
      <c r="K29" s="40"/>
      <c r="N29" s="61"/>
      <c r="O29" s="61"/>
    </row>
    <row r="30" spans="1:15" s="3" customFormat="1" ht="24.75" customHeight="1">
      <c r="A30" s="25">
        <v>6</v>
      </c>
      <c r="B30" s="32" t="s">
        <v>70</v>
      </c>
      <c r="C30" s="27">
        <f aca="true" t="shared" si="2" ref="C30:C35">I30*J30/10000</f>
        <v>24.18</v>
      </c>
      <c r="D30" s="14"/>
      <c r="E30" s="27"/>
      <c r="F30" s="14"/>
      <c r="G30" s="14">
        <f t="shared" si="0"/>
        <v>24.18</v>
      </c>
      <c r="H30" s="20" t="s">
        <v>39</v>
      </c>
      <c r="I30" s="66">
        <v>1560</v>
      </c>
      <c r="J30" s="65">
        <v>155</v>
      </c>
      <c r="K30" s="40"/>
      <c r="N30" s="61"/>
      <c r="O30" s="61"/>
    </row>
    <row r="31" spans="1:15" s="3" customFormat="1" ht="24.75" customHeight="1">
      <c r="A31" s="25">
        <v>7</v>
      </c>
      <c r="B31" s="32" t="s">
        <v>71</v>
      </c>
      <c r="C31" s="27">
        <f t="shared" si="2"/>
        <v>10.1136</v>
      </c>
      <c r="D31" s="14"/>
      <c r="E31" s="27"/>
      <c r="F31" s="14"/>
      <c r="G31" s="14">
        <f t="shared" si="0"/>
        <v>10.1136</v>
      </c>
      <c r="H31" s="20" t="s">
        <v>39</v>
      </c>
      <c r="I31" s="66">
        <v>602</v>
      </c>
      <c r="J31" s="65">
        <v>168</v>
      </c>
      <c r="K31" s="40"/>
      <c r="N31" s="61"/>
      <c r="O31" s="61"/>
    </row>
    <row r="32" spans="1:15" s="3" customFormat="1" ht="34.5" customHeight="1">
      <c r="A32" s="25">
        <v>8</v>
      </c>
      <c r="B32" s="32" t="s">
        <v>72</v>
      </c>
      <c r="C32" s="27">
        <f t="shared" si="2"/>
        <v>79.132</v>
      </c>
      <c r="D32" s="14"/>
      <c r="E32" s="27"/>
      <c r="F32" s="14"/>
      <c r="G32" s="14">
        <f t="shared" si="0"/>
        <v>79.132</v>
      </c>
      <c r="H32" s="20" t="s">
        <v>39</v>
      </c>
      <c r="I32" s="66">
        <v>2168</v>
      </c>
      <c r="J32" s="65">
        <v>365</v>
      </c>
      <c r="K32" s="40"/>
      <c r="N32" s="61"/>
      <c r="O32" s="61"/>
    </row>
    <row r="33" spans="1:15" s="3" customFormat="1" ht="24.75" customHeight="1">
      <c r="A33" s="25">
        <v>9</v>
      </c>
      <c r="B33" s="32" t="s">
        <v>73</v>
      </c>
      <c r="C33" s="27">
        <f t="shared" si="2"/>
        <v>40.53</v>
      </c>
      <c r="D33" s="14"/>
      <c r="E33" s="27"/>
      <c r="F33" s="14"/>
      <c r="G33" s="14">
        <f t="shared" si="0"/>
        <v>40.53</v>
      </c>
      <c r="H33" s="20" t="s">
        <v>74</v>
      </c>
      <c r="I33" s="66">
        <v>386</v>
      </c>
      <c r="J33" s="65">
        <v>1050</v>
      </c>
      <c r="K33" s="40"/>
      <c r="N33" s="61"/>
      <c r="O33" s="61"/>
    </row>
    <row r="34" spans="1:15" s="3" customFormat="1" ht="24.75" customHeight="1">
      <c r="A34" s="25">
        <v>10</v>
      </c>
      <c r="B34" s="32" t="s">
        <v>75</v>
      </c>
      <c r="C34" s="27">
        <f t="shared" si="2"/>
        <v>7.6475</v>
      </c>
      <c r="D34" s="14"/>
      <c r="E34" s="27"/>
      <c r="F34" s="14"/>
      <c r="G34" s="14">
        <f t="shared" si="0"/>
        <v>7.6475</v>
      </c>
      <c r="H34" s="20" t="s">
        <v>74</v>
      </c>
      <c r="I34" s="66">
        <v>665</v>
      </c>
      <c r="J34" s="65">
        <v>115</v>
      </c>
      <c r="K34" s="40"/>
      <c r="N34" s="61"/>
      <c r="O34" s="61"/>
    </row>
    <row r="35" spans="1:16" s="5" customFormat="1" ht="24.75" customHeight="1">
      <c r="A35" s="25">
        <v>11</v>
      </c>
      <c r="B35" s="32" t="s">
        <v>76</v>
      </c>
      <c r="C35" s="27">
        <f t="shared" si="2"/>
        <v>49.205</v>
      </c>
      <c r="D35" s="14"/>
      <c r="E35" s="27"/>
      <c r="F35" s="14"/>
      <c r="G35" s="14">
        <f>C35</f>
        <v>49.205</v>
      </c>
      <c r="H35" s="20" t="s">
        <v>39</v>
      </c>
      <c r="I35" s="66">
        <v>3785</v>
      </c>
      <c r="J35" s="65">
        <v>130</v>
      </c>
      <c r="K35" s="68"/>
      <c r="N35" s="69"/>
      <c r="O35" s="69"/>
      <c r="P35" s="70"/>
    </row>
    <row r="36" spans="1:11" ht="24.75" customHeight="1">
      <c r="A36" s="25">
        <v>12</v>
      </c>
      <c r="B36" s="32" t="s">
        <v>77</v>
      </c>
      <c r="C36" s="27"/>
      <c r="D36" s="14"/>
      <c r="E36" s="27">
        <f t="shared" si="1"/>
        <v>4.3163999999999865</v>
      </c>
      <c r="F36" s="14"/>
      <c r="G36" s="14">
        <f t="shared" si="0"/>
        <v>4.3163999999999865</v>
      </c>
      <c r="H36" s="20" t="s">
        <v>39</v>
      </c>
      <c r="I36" s="66">
        <v>3785</v>
      </c>
      <c r="J36" s="65">
        <v>11.403963011889</v>
      </c>
      <c r="K36" s="40"/>
    </row>
    <row r="37" spans="1:11" ht="24.75" customHeight="1">
      <c r="A37" s="21">
        <v>13</v>
      </c>
      <c r="B37" s="33" t="s">
        <v>78</v>
      </c>
      <c r="C37" s="23"/>
      <c r="D37" s="24">
        <f>I37*J37/10000</f>
        <v>10</v>
      </c>
      <c r="E37" s="34"/>
      <c r="F37" s="24"/>
      <c r="G37" s="14">
        <f t="shared" si="0"/>
        <v>10</v>
      </c>
      <c r="H37" s="35" t="s">
        <v>49</v>
      </c>
      <c r="I37" s="60">
        <v>1</v>
      </c>
      <c r="J37" s="58">
        <v>100000</v>
      </c>
      <c r="K37" s="40"/>
    </row>
    <row r="38" spans="1:11" ht="24.75" customHeight="1">
      <c r="A38" s="21">
        <v>14</v>
      </c>
      <c r="B38" s="33" t="s">
        <v>79</v>
      </c>
      <c r="C38" s="23"/>
      <c r="D38" s="24"/>
      <c r="E38" s="34">
        <f>I38*J38/10000</f>
        <v>4.95</v>
      </c>
      <c r="F38" s="24"/>
      <c r="G38" s="24">
        <f t="shared" si="0"/>
        <v>4.95</v>
      </c>
      <c r="H38" s="35" t="s">
        <v>80</v>
      </c>
      <c r="I38" s="60">
        <v>11</v>
      </c>
      <c r="J38" s="58">
        <v>4500</v>
      </c>
      <c r="K38" s="40"/>
    </row>
    <row r="39" spans="1:11" ht="24.75" customHeight="1">
      <c r="A39" s="36" t="s">
        <v>13</v>
      </c>
      <c r="B39" s="37" t="s">
        <v>8</v>
      </c>
      <c r="C39" s="38"/>
      <c r="D39" s="38"/>
      <c r="E39" s="38"/>
      <c r="F39" s="38">
        <f>SUM(F40:F52)</f>
        <v>253.99079897500002</v>
      </c>
      <c r="G39" s="38">
        <f>F39</f>
        <v>253.99079897500002</v>
      </c>
      <c r="H39" s="36"/>
      <c r="I39" s="71"/>
      <c r="J39" s="71"/>
      <c r="K39" s="72">
        <f>G39/G55*100</f>
        <v>7.683422724169878</v>
      </c>
    </row>
    <row r="40" spans="1:11" ht="24.75" customHeight="1">
      <c r="A40" s="36">
        <v>1</v>
      </c>
      <c r="B40" s="39" t="s">
        <v>81</v>
      </c>
      <c r="C40" s="38"/>
      <c r="D40" s="38"/>
      <c r="E40" s="38"/>
      <c r="F40" s="40">
        <f>I40*J40</f>
        <v>28.943031250000004</v>
      </c>
      <c r="G40" s="40">
        <f aca="true" t="shared" si="3" ref="G40:G53">SUM(C40:F40)</f>
        <v>28.943031250000004</v>
      </c>
      <c r="H40" s="36" t="s">
        <v>41</v>
      </c>
      <c r="I40" s="72">
        <f>G5</f>
        <v>2894.3031250000004</v>
      </c>
      <c r="J40" s="73">
        <v>0.01</v>
      </c>
      <c r="K40" s="74"/>
    </row>
    <row r="41" spans="1:11" ht="24.75" customHeight="1">
      <c r="A41" s="36">
        <v>2</v>
      </c>
      <c r="B41" s="37" t="s">
        <v>82</v>
      </c>
      <c r="C41" s="38"/>
      <c r="D41" s="38"/>
      <c r="E41" s="38"/>
      <c r="F41" s="40">
        <f>I41*J41/10000</f>
        <v>5.3631899999999995</v>
      </c>
      <c r="G41" s="40">
        <f t="shared" si="3"/>
        <v>5.3631899999999995</v>
      </c>
      <c r="H41" s="36" t="s">
        <v>83</v>
      </c>
      <c r="I41" s="72">
        <f>I52</f>
        <v>5363.19</v>
      </c>
      <c r="J41" s="12">
        <v>10</v>
      </c>
      <c r="K41" s="74"/>
    </row>
    <row r="42" spans="1:11" ht="24.75" customHeight="1">
      <c r="A42" s="36">
        <v>3</v>
      </c>
      <c r="B42" s="39" t="s">
        <v>84</v>
      </c>
      <c r="C42" s="38"/>
      <c r="D42" s="38"/>
      <c r="E42" s="38"/>
      <c r="F42" s="40">
        <f aca="true" t="shared" si="4" ref="F42:F51">I42*J42</f>
        <v>66.568971875</v>
      </c>
      <c r="G42" s="40">
        <f t="shared" si="3"/>
        <v>66.568971875</v>
      </c>
      <c r="H42" s="36" t="s">
        <v>41</v>
      </c>
      <c r="I42" s="72">
        <f>I40</f>
        <v>2894.3031250000004</v>
      </c>
      <c r="J42" s="73">
        <v>0.023</v>
      </c>
      <c r="K42" s="74"/>
    </row>
    <row r="43" spans="1:11" ht="24.75" customHeight="1">
      <c r="A43" s="36">
        <v>4</v>
      </c>
      <c r="B43" s="39" t="s">
        <v>85</v>
      </c>
      <c r="C43" s="38"/>
      <c r="D43" s="38"/>
      <c r="E43" s="38"/>
      <c r="F43" s="40">
        <f t="shared" si="4"/>
        <v>4.3159297125</v>
      </c>
      <c r="G43" s="40">
        <f t="shared" si="3"/>
        <v>4.3159297125</v>
      </c>
      <c r="H43" s="36" t="s">
        <v>41</v>
      </c>
      <c r="I43" s="72">
        <f>G42+G41</f>
        <v>71.932161875</v>
      </c>
      <c r="J43" s="73">
        <v>0.06</v>
      </c>
      <c r="K43" s="74"/>
    </row>
    <row r="44" spans="1:11" ht="24.75" customHeight="1">
      <c r="A44" s="36">
        <v>5</v>
      </c>
      <c r="B44" s="39" t="s">
        <v>86</v>
      </c>
      <c r="C44" s="38"/>
      <c r="D44" s="38"/>
      <c r="E44" s="38"/>
      <c r="F44" s="40">
        <f t="shared" si="4"/>
        <v>37.625940625000005</v>
      </c>
      <c r="G44" s="40">
        <f t="shared" si="3"/>
        <v>37.625940625000005</v>
      </c>
      <c r="H44" s="36" t="s">
        <v>41</v>
      </c>
      <c r="I44" s="72">
        <f>I40</f>
        <v>2894.3031250000004</v>
      </c>
      <c r="J44" s="73">
        <v>0.013</v>
      </c>
      <c r="K44" s="74"/>
    </row>
    <row r="45" spans="1:11" ht="31.5" customHeight="1">
      <c r="A45" s="36">
        <v>6</v>
      </c>
      <c r="B45" s="37" t="s">
        <v>87</v>
      </c>
      <c r="C45" s="38"/>
      <c r="D45" s="38"/>
      <c r="E45" s="38"/>
      <c r="F45" s="40">
        <f>I45*5.4/1000*0.8</f>
        <v>12.503389500000003</v>
      </c>
      <c r="G45" s="40">
        <f t="shared" si="3"/>
        <v>12.503389500000003</v>
      </c>
      <c r="H45" s="36" t="s">
        <v>41</v>
      </c>
      <c r="I45" s="72">
        <f>I40</f>
        <v>2894.3031250000004</v>
      </c>
      <c r="J45" s="73">
        <f>G45/I45</f>
        <v>0.00432</v>
      </c>
      <c r="K45" s="74"/>
    </row>
    <row r="46" spans="1:11" ht="31.5" customHeight="1">
      <c r="A46" s="36">
        <v>7</v>
      </c>
      <c r="B46" s="37" t="s">
        <v>88</v>
      </c>
      <c r="C46" s="38"/>
      <c r="D46" s="38"/>
      <c r="E46" s="38"/>
      <c r="F46" s="40">
        <f>I46*2.4/1000*0.8</f>
        <v>5.557062000000001</v>
      </c>
      <c r="G46" s="40">
        <f t="shared" si="3"/>
        <v>5.557062000000001</v>
      </c>
      <c r="H46" s="36" t="s">
        <v>41</v>
      </c>
      <c r="I46" s="72">
        <f>I40</f>
        <v>2894.3031250000004</v>
      </c>
      <c r="J46" s="73">
        <f>G46/I46</f>
        <v>0.00192</v>
      </c>
      <c r="K46" s="74"/>
    </row>
    <row r="47" spans="1:11" ht="24.75" customHeight="1">
      <c r="A47" s="36">
        <v>8</v>
      </c>
      <c r="B47" s="39" t="s">
        <v>89</v>
      </c>
      <c r="C47" s="38"/>
      <c r="D47" s="38"/>
      <c r="E47" s="38"/>
      <c r="F47" s="40">
        <f t="shared" si="4"/>
        <v>6.946327500000001</v>
      </c>
      <c r="G47" s="40">
        <f t="shared" si="3"/>
        <v>6.946327500000001</v>
      </c>
      <c r="H47" s="36" t="s">
        <v>41</v>
      </c>
      <c r="I47" s="72">
        <f>I40</f>
        <v>2894.3031250000004</v>
      </c>
      <c r="J47" s="73">
        <v>0.0024</v>
      </c>
      <c r="K47" s="74"/>
    </row>
    <row r="48" spans="1:11" ht="24.75" customHeight="1">
      <c r="A48" s="36">
        <v>9</v>
      </c>
      <c r="B48" s="39" t="s">
        <v>90</v>
      </c>
      <c r="C48" s="38"/>
      <c r="D48" s="38"/>
      <c r="E48" s="38"/>
      <c r="F48" s="40">
        <f>I48*0.4/100*0.8*0.8*0.7</f>
        <v>5.186591200000002</v>
      </c>
      <c r="G48" s="40">
        <f t="shared" si="3"/>
        <v>5.186591200000002</v>
      </c>
      <c r="H48" s="36" t="s">
        <v>41</v>
      </c>
      <c r="I48" s="72">
        <f>I40</f>
        <v>2894.3031250000004</v>
      </c>
      <c r="J48" s="73">
        <f>G48/I48</f>
        <v>0.0017920000000000006</v>
      </c>
      <c r="K48" s="74"/>
    </row>
    <row r="49" spans="1:11" ht="24.75" customHeight="1">
      <c r="A49" s="36">
        <v>10</v>
      </c>
      <c r="B49" s="39" t="s">
        <v>91</v>
      </c>
      <c r="C49" s="38"/>
      <c r="D49" s="38"/>
      <c r="E49" s="38"/>
      <c r="F49" s="40">
        <f>(1+2.8+2.75+(I49-1000)*0.35/100)*0.8</f>
        <v>10.544048750000002</v>
      </c>
      <c r="G49" s="40">
        <f t="shared" si="3"/>
        <v>10.544048750000002</v>
      </c>
      <c r="H49" s="36" t="s">
        <v>41</v>
      </c>
      <c r="I49" s="72">
        <f>I40</f>
        <v>2894.3031250000004</v>
      </c>
      <c r="J49" s="73">
        <f>G49/I49</f>
        <v>0.0036430354025202526</v>
      </c>
      <c r="K49" s="74"/>
    </row>
    <row r="50" spans="1:11" ht="24.75" customHeight="1">
      <c r="A50" s="36">
        <v>11</v>
      </c>
      <c r="B50" s="39" t="s">
        <v>92</v>
      </c>
      <c r="C50" s="38"/>
      <c r="D50" s="38"/>
      <c r="E50" s="38"/>
      <c r="F50" s="40">
        <f t="shared" si="4"/>
        <v>3.1837334375000004</v>
      </c>
      <c r="G50" s="40">
        <f t="shared" si="3"/>
        <v>3.1837334375000004</v>
      </c>
      <c r="H50" s="36" t="s">
        <v>41</v>
      </c>
      <c r="I50" s="72">
        <f>I40</f>
        <v>2894.3031250000004</v>
      </c>
      <c r="J50" s="73">
        <v>0.0011</v>
      </c>
      <c r="K50" s="74"/>
    </row>
    <row r="51" spans="1:11" ht="24.75" customHeight="1">
      <c r="A51" s="36">
        <v>12</v>
      </c>
      <c r="B51" s="39" t="s">
        <v>93</v>
      </c>
      <c r="C51" s="38"/>
      <c r="D51" s="38"/>
      <c r="E51" s="38"/>
      <c r="F51" s="40">
        <f t="shared" si="4"/>
        <v>2.8943031250000004</v>
      </c>
      <c r="G51" s="40">
        <f t="shared" si="3"/>
        <v>2.8943031250000004</v>
      </c>
      <c r="H51" s="36" t="s">
        <v>41</v>
      </c>
      <c r="I51" s="72">
        <f>I40</f>
        <v>2894.3031250000004</v>
      </c>
      <c r="J51" s="73">
        <v>0.001</v>
      </c>
      <c r="K51" s="74"/>
    </row>
    <row r="52" spans="1:11" ht="24.75" customHeight="1">
      <c r="A52" s="36">
        <v>13</v>
      </c>
      <c r="B52" s="39" t="s">
        <v>94</v>
      </c>
      <c r="C52" s="38"/>
      <c r="D52" s="38"/>
      <c r="E52" s="38"/>
      <c r="F52" s="40">
        <f>I52*J52/10000</f>
        <v>64.35828</v>
      </c>
      <c r="G52" s="40">
        <f t="shared" si="3"/>
        <v>64.35828</v>
      </c>
      <c r="H52" s="36" t="s">
        <v>83</v>
      </c>
      <c r="I52" s="72">
        <v>5363.19</v>
      </c>
      <c r="J52" s="12">
        <v>120</v>
      </c>
      <c r="K52" s="74"/>
    </row>
    <row r="53" spans="1:11" ht="24.75" customHeight="1">
      <c r="A53" s="36" t="s">
        <v>26</v>
      </c>
      <c r="B53" s="39" t="s">
        <v>27</v>
      </c>
      <c r="C53" s="38"/>
      <c r="D53" s="38"/>
      <c r="E53" s="38"/>
      <c r="F53" s="40">
        <f>I53*J53</f>
        <v>157.41469619875002</v>
      </c>
      <c r="G53" s="40">
        <f t="shared" si="3"/>
        <v>157.41469619875002</v>
      </c>
      <c r="H53" s="36" t="s">
        <v>41</v>
      </c>
      <c r="I53" s="12">
        <f>I40+G39</f>
        <v>3148.2939239750003</v>
      </c>
      <c r="J53" s="73">
        <v>0.05</v>
      </c>
      <c r="K53" s="72">
        <f>G53/G55*100</f>
        <v>4.7619191670436125</v>
      </c>
    </row>
    <row r="54" spans="1:11" ht="24.75" customHeight="1">
      <c r="A54" s="36"/>
      <c r="B54" s="39"/>
      <c r="C54" s="38"/>
      <c r="D54" s="38"/>
      <c r="E54" s="38"/>
      <c r="F54" s="40"/>
      <c r="G54" s="40"/>
      <c r="H54" s="36"/>
      <c r="I54" s="12"/>
      <c r="J54" s="73"/>
      <c r="K54" s="72"/>
    </row>
    <row r="55" spans="1:11" ht="24.75" customHeight="1">
      <c r="A55" s="41" t="s">
        <v>28</v>
      </c>
      <c r="B55" s="42"/>
      <c r="C55" s="38">
        <f>C5</f>
        <v>2259.5467000000003</v>
      </c>
      <c r="D55" s="38">
        <f>D5</f>
        <v>10</v>
      </c>
      <c r="E55" s="38">
        <f>E5</f>
        <v>624.746425</v>
      </c>
      <c r="F55" s="38">
        <f>F39+F53-0.01</f>
        <v>411.3954951737501</v>
      </c>
      <c r="G55" s="40">
        <f>G5+G39+G53-0.01</f>
        <v>3305.69862017375</v>
      </c>
      <c r="H55" s="36" t="s">
        <v>16</v>
      </c>
      <c r="I55" s="36"/>
      <c r="J55" s="36"/>
      <c r="K55" s="72">
        <f>K53+K39+K5-0.01</f>
        <v>100.00030250791586</v>
      </c>
    </row>
    <row r="56" spans="1:11" ht="24.75" customHeight="1">
      <c r="A56" s="43"/>
      <c r="B56" s="44"/>
      <c r="C56" s="45"/>
      <c r="D56" s="45"/>
      <c r="E56" s="45"/>
      <c r="F56" s="45"/>
      <c r="G56" s="46"/>
      <c r="H56" s="43"/>
      <c r="I56" s="43"/>
      <c r="J56" s="43"/>
      <c r="K56" s="75"/>
    </row>
    <row r="57" spans="1:11" ht="24.75" customHeight="1">
      <c r="A57" s="43"/>
      <c r="B57" s="44"/>
      <c r="C57" s="45"/>
      <c r="D57" s="45"/>
      <c r="E57" s="45"/>
      <c r="F57" s="45"/>
      <c r="G57" s="46"/>
      <c r="H57" s="43"/>
      <c r="I57" s="43"/>
      <c r="J57" s="43"/>
      <c r="K57" s="75"/>
    </row>
    <row r="58" spans="1:11" ht="24.75" customHeight="1">
      <c r="A58" s="43"/>
      <c r="B58" s="44"/>
      <c r="C58" s="45"/>
      <c r="D58" s="45"/>
      <c r="E58" s="45"/>
      <c r="F58" s="45"/>
      <c r="G58" s="46"/>
      <c r="H58" s="43"/>
      <c r="I58" s="43"/>
      <c r="J58" s="43"/>
      <c r="K58" s="75"/>
    </row>
    <row r="59" spans="1:11" ht="24.75" customHeight="1">
      <c r="A59" s="47"/>
      <c r="B59" s="48"/>
      <c r="C59" s="49"/>
      <c r="D59" s="49"/>
      <c r="E59" s="49"/>
      <c r="F59" s="49"/>
      <c r="G59" s="50"/>
      <c r="H59" s="47"/>
      <c r="I59" s="47"/>
      <c r="J59" s="47"/>
      <c r="K59" s="76"/>
    </row>
    <row r="60" spans="1:11" ht="24.75" customHeight="1">
      <c r="A60" s="47"/>
      <c r="B60" s="48"/>
      <c r="C60" s="49"/>
      <c r="D60" s="49"/>
      <c r="E60" s="49"/>
      <c r="F60" s="49"/>
      <c r="J60" s="47"/>
      <c r="K60" s="76"/>
    </row>
    <row r="61" spans="1:11" ht="13.5" customHeight="1">
      <c r="A61" s="47"/>
      <c r="B61" s="48"/>
      <c r="C61" s="49"/>
      <c r="D61" s="49"/>
      <c r="E61" s="49"/>
      <c r="F61" s="49"/>
      <c r="G61" s="50"/>
      <c r="H61" s="47"/>
      <c r="I61" s="47"/>
      <c r="J61" s="47"/>
      <c r="K61" s="75"/>
    </row>
    <row r="62" spans="1:11" ht="13.5" customHeight="1">
      <c r="A62" s="47"/>
      <c r="B62" s="51"/>
      <c r="C62" s="49"/>
      <c r="D62" s="49"/>
      <c r="E62" s="49"/>
      <c r="F62" s="49"/>
      <c r="G62" s="50"/>
      <c r="H62" s="47"/>
      <c r="I62" s="47"/>
      <c r="J62" s="47"/>
      <c r="K62" s="75"/>
    </row>
    <row r="63" spans="1:11" ht="13.5" customHeight="1">
      <c r="A63" s="47"/>
      <c r="B63" s="51"/>
      <c r="C63" s="49"/>
      <c r="D63" s="49"/>
      <c r="E63" s="49"/>
      <c r="F63" s="49"/>
      <c r="G63" s="50"/>
      <c r="H63" s="47"/>
      <c r="I63" s="47"/>
      <c r="J63" s="47"/>
      <c r="K63" s="75"/>
    </row>
    <row r="64" spans="1:11" ht="13.5" customHeight="1">
      <c r="A64" s="47"/>
      <c r="B64" s="51"/>
      <c r="C64" s="52"/>
      <c r="D64" s="52"/>
      <c r="E64" s="52"/>
      <c r="F64" s="52"/>
      <c r="G64" s="52"/>
      <c r="H64" s="47"/>
      <c r="I64" s="47"/>
      <c r="J64" s="47"/>
      <c r="K64" s="77"/>
    </row>
    <row r="65" spans="1:11" ht="13.5" customHeight="1">
      <c r="A65" s="43"/>
      <c r="B65" s="78"/>
      <c r="C65" s="79"/>
      <c r="D65" s="79"/>
      <c r="E65" s="79"/>
      <c r="F65" s="79"/>
      <c r="G65" s="79"/>
      <c r="H65" s="43"/>
      <c r="I65" s="43"/>
      <c r="J65" s="43"/>
      <c r="K65" s="77"/>
    </row>
    <row r="66" spans="1:11" ht="13.5" customHeight="1">
      <c r="A66" s="43"/>
      <c r="B66" s="78"/>
      <c r="C66" s="79"/>
      <c r="D66" s="79"/>
      <c r="E66" s="79"/>
      <c r="F66" s="79"/>
      <c r="G66" s="79"/>
      <c r="H66" s="43"/>
      <c r="I66" s="43"/>
      <c r="J66" s="43"/>
      <c r="K66" s="83"/>
    </row>
    <row r="67" spans="1:11" ht="14.25">
      <c r="A67" s="43"/>
      <c r="B67" s="78"/>
      <c r="C67" s="79"/>
      <c r="D67" s="79"/>
      <c r="E67" s="79"/>
      <c r="F67" s="79"/>
      <c r="G67" s="79"/>
      <c r="H67" s="43"/>
      <c r="I67" s="43"/>
      <c r="J67" s="43"/>
      <c r="K67" s="84"/>
    </row>
    <row r="68" spans="1:11" ht="14.25">
      <c r="A68" s="80"/>
      <c r="B68" s="81"/>
      <c r="C68" s="82"/>
      <c r="D68" s="82"/>
      <c r="E68" s="82"/>
      <c r="F68" s="82"/>
      <c r="G68" s="82"/>
      <c r="H68" s="80"/>
      <c r="I68" s="80"/>
      <c r="J68" s="80"/>
      <c r="K68" s="95"/>
    </row>
    <row r="69" spans="1:11" ht="14.25">
      <c r="A69" s="80"/>
      <c r="B69" s="81"/>
      <c r="C69" s="82"/>
      <c r="D69" s="82"/>
      <c r="E69" s="82"/>
      <c r="F69" s="82"/>
      <c r="G69" s="82"/>
      <c r="H69" s="80"/>
      <c r="I69" s="80"/>
      <c r="J69" s="80"/>
      <c r="K69" s="86"/>
    </row>
    <row r="70" spans="1:11" ht="22.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77"/>
    </row>
    <row r="71" spans="1:11" ht="14.25">
      <c r="A71" s="81"/>
      <c r="B71" s="81"/>
      <c r="C71" s="80"/>
      <c r="D71" s="80"/>
      <c r="E71" s="80"/>
      <c r="F71" s="80"/>
      <c r="G71" s="80"/>
      <c r="H71" s="84"/>
      <c r="I71" s="84"/>
      <c r="J71" s="84"/>
      <c r="K71" s="80"/>
    </row>
    <row r="72" spans="1:11" ht="14.25">
      <c r="A72" s="85"/>
      <c r="B72" s="85"/>
      <c r="C72" s="80"/>
      <c r="D72" s="80"/>
      <c r="E72" s="80"/>
      <c r="F72" s="80"/>
      <c r="G72" s="80"/>
      <c r="H72" s="80"/>
      <c r="I72" s="80"/>
      <c r="J72" s="80"/>
      <c r="K72" s="80"/>
    </row>
    <row r="73" spans="1:11" ht="14.25">
      <c r="A73" s="80"/>
      <c r="B73" s="80"/>
      <c r="C73" s="86"/>
      <c r="D73" s="86"/>
      <c r="E73" s="86"/>
      <c r="F73" s="86"/>
      <c r="G73" s="86"/>
      <c r="H73" s="86"/>
      <c r="I73" s="86"/>
      <c r="J73" s="86"/>
      <c r="K73" s="80"/>
    </row>
    <row r="74" spans="1:11" ht="14.25">
      <c r="A74" s="80"/>
      <c r="B74" s="81"/>
      <c r="C74" s="82"/>
      <c r="D74" s="82"/>
      <c r="E74" s="82" t="s">
        <v>95</v>
      </c>
      <c r="F74" s="82"/>
      <c r="G74" s="87"/>
      <c r="H74" s="80"/>
      <c r="I74" s="80"/>
      <c r="J74" s="80"/>
      <c r="K74" s="80"/>
    </row>
    <row r="75" spans="1:11" ht="14.25">
      <c r="A75" s="80"/>
      <c r="B75" s="81"/>
      <c r="C75" s="82"/>
      <c r="D75" s="82"/>
      <c r="E75" s="82"/>
      <c r="F75" s="82"/>
      <c r="G75" s="82"/>
      <c r="H75" s="80"/>
      <c r="I75" s="96"/>
      <c r="J75" s="80"/>
      <c r="K75" s="80"/>
    </row>
    <row r="76" spans="1:11" ht="14.25">
      <c r="A76" s="80"/>
      <c r="B76" s="81"/>
      <c r="C76" s="82"/>
      <c r="D76" s="82"/>
      <c r="E76" s="82"/>
      <c r="F76" s="82"/>
      <c r="G76" s="82"/>
      <c r="H76" s="80"/>
      <c r="I76" s="96"/>
      <c r="J76" s="77"/>
      <c r="K76" s="80"/>
    </row>
    <row r="77" spans="1:11" ht="14.25">
      <c r="A77" s="86"/>
      <c r="B77" s="81"/>
      <c r="C77" s="82"/>
      <c r="D77" s="82"/>
      <c r="E77" s="82"/>
      <c r="F77" s="82"/>
      <c r="G77" s="82"/>
      <c r="H77" s="80"/>
      <c r="I77" s="96"/>
      <c r="J77" s="77"/>
      <c r="K77" s="80"/>
    </row>
    <row r="78" spans="1:11" ht="14.25">
      <c r="A78" s="86"/>
      <c r="B78" s="81"/>
      <c r="C78" s="82"/>
      <c r="D78" s="82"/>
      <c r="E78" s="82"/>
      <c r="F78" s="82"/>
      <c r="G78" s="82"/>
      <c r="H78" s="80"/>
      <c r="I78" s="96"/>
      <c r="J78" s="77"/>
      <c r="K78" s="80"/>
    </row>
    <row r="79" spans="1:11" ht="14.25">
      <c r="A79" s="86"/>
      <c r="B79" s="81"/>
      <c r="C79" s="82"/>
      <c r="D79" s="82"/>
      <c r="E79" s="82"/>
      <c r="F79" s="82"/>
      <c r="G79" s="82"/>
      <c r="H79" s="80"/>
      <c r="I79" s="96"/>
      <c r="J79" s="77"/>
      <c r="K79" s="80"/>
    </row>
    <row r="80" spans="1:11" ht="14.25">
      <c r="A80" s="80"/>
      <c r="B80" s="81"/>
      <c r="C80" s="82"/>
      <c r="D80" s="82"/>
      <c r="E80" s="82"/>
      <c r="F80" s="82"/>
      <c r="G80" s="82"/>
      <c r="H80" s="80"/>
      <c r="I80" s="96"/>
      <c r="J80" s="77"/>
      <c r="K80" s="80"/>
    </row>
    <row r="81" spans="1:11" ht="14.25">
      <c r="A81" s="86"/>
      <c r="B81" s="81"/>
      <c r="C81" s="82"/>
      <c r="D81" s="82"/>
      <c r="E81" s="82"/>
      <c r="F81" s="82"/>
      <c r="G81" s="82"/>
      <c r="H81" s="80"/>
      <c r="I81" s="96"/>
      <c r="J81" s="77"/>
      <c r="K81" s="80"/>
    </row>
    <row r="82" spans="1:11" ht="14.25">
      <c r="A82" s="86"/>
      <c r="B82" s="81"/>
      <c r="C82" s="82"/>
      <c r="D82" s="82"/>
      <c r="E82" s="82"/>
      <c r="F82" s="82"/>
      <c r="G82" s="82"/>
      <c r="H82" s="80"/>
      <c r="I82" s="96"/>
      <c r="J82" s="77"/>
      <c r="K82" s="80"/>
    </row>
    <row r="83" spans="1:11" ht="14.25">
      <c r="A83" s="80"/>
      <c r="B83" s="81"/>
      <c r="C83" s="82"/>
      <c r="D83" s="82"/>
      <c r="E83" s="82"/>
      <c r="F83" s="82"/>
      <c r="G83" s="82"/>
      <c r="H83" s="80"/>
      <c r="I83" s="96"/>
      <c r="J83" s="77"/>
      <c r="K83" s="80"/>
    </row>
    <row r="84" spans="1:11" ht="14.25">
      <c r="A84" s="80"/>
      <c r="B84" s="81"/>
      <c r="C84" s="82"/>
      <c r="D84" s="82"/>
      <c r="E84" s="82"/>
      <c r="F84" s="82"/>
      <c r="G84" s="82"/>
      <c r="H84" s="80"/>
      <c r="I84" s="96"/>
      <c r="J84" s="77"/>
      <c r="K84" s="80"/>
    </row>
    <row r="85" spans="1:11" ht="14.25">
      <c r="A85" s="80"/>
      <c r="B85" s="81"/>
      <c r="C85" s="82"/>
      <c r="D85" s="82"/>
      <c r="E85" s="82"/>
      <c r="F85" s="82"/>
      <c r="G85" s="82"/>
      <c r="H85" s="80"/>
      <c r="I85" s="96"/>
      <c r="J85" s="77"/>
      <c r="K85" s="80"/>
    </row>
    <row r="86" spans="1:11" ht="14.25">
      <c r="A86" s="80"/>
      <c r="B86" s="81"/>
      <c r="C86" s="82"/>
      <c r="D86" s="82"/>
      <c r="E86" s="82"/>
      <c r="F86" s="82"/>
      <c r="G86" s="82"/>
      <c r="H86" s="80"/>
      <c r="I86" s="96"/>
      <c r="J86" s="77"/>
      <c r="K86" s="80"/>
    </row>
    <row r="87" spans="1:11" ht="14.25">
      <c r="A87" s="80"/>
      <c r="B87" s="81"/>
      <c r="C87" s="82"/>
      <c r="D87" s="82"/>
      <c r="E87" s="82"/>
      <c r="F87" s="82"/>
      <c r="G87" s="82"/>
      <c r="H87" s="80"/>
      <c r="I87" s="96"/>
      <c r="J87" s="77"/>
      <c r="K87" s="80"/>
    </row>
    <row r="88" spans="1:11" ht="14.25">
      <c r="A88" s="80"/>
      <c r="B88" s="81"/>
      <c r="C88" s="82"/>
      <c r="D88" s="82"/>
      <c r="E88" s="82"/>
      <c r="F88" s="82"/>
      <c r="G88" s="82"/>
      <c r="H88" s="80"/>
      <c r="I88" s="96"/>
      <c r="J88" s="77"/>
      <c r="K88" s="80"/>
    </row>
    <row r="89" spans="1:11" ht="14.25">
      <c r="A89" s="80"/>
      <c r="B89" s="81"/>
      <c r="C89" s="82"/>
      <c r="D89" s="82"/>
      <c r="E89" s="82"/>
      <c r="F89" s="82"/>
      <c r="G89" s="82"/>
      <c r="H89" s="80"/>
      <c r="I89" s="96"/>
      <c r="J89" s="77"/>
      <c r="K89" s="80"/>
    </row>
    <row r="90" spans="1:11" ht="14.25">
      <c r="A90" s="80"/>
      <c r="B90" s="81"/>
      <c r="C90" s="82"/>
      <c r="D90" s="82"/>
      <c r="E90" s="82"/>
      <c r="F90" s="82"/>
      <c r="G90" s="82"/>
      <c r="H90" s="80"/>
      <c r="I90" s="96"/>
      <c r="J90" s="77"/>
      <c r="K90" s="80"/>
    </row>
    <row r="91" spans="1:11" ht="14.25">
      <c r="A91" s="80"/>
      <c r="B91" s="81"/>
      <c r="C91" s="82"/>
      <c r="D91" s="82"/>
      <c r="E91" s="82"/>
      <c r="F91" s="82"/>
      <c r="G91" s="82"/>
      <c r="H91" s="80"/>
      <c r="I91" s="96"/>
      <c r="J91" s="77"/>
      <c r="K91" s="80"/>
    </row>
    <row r="92" spans="1:11" ht="14.25">
      <c r="A92" s="80"/>
      <c r="B92" s="81"/>
      <c r="C92" s="82"/>
      <c r="D92" s="82"/>
      <c r="E92" s="82"/>
      <c r="F92" s="82"/>
      <c r="G92" s="82"/>
      <c r="H92" s="80"/>
      <c r="I92" s="96"/>
      <c r="J92" s="77"/>
      <c r="K92" s="80"/>
    </row>
    <row r="93" spans="1:11" ht="14.25">
      <c r="A93" s="80"/>
      <c r="B93" s="81"/>
      <c r="C93" s="82"/>
      <c r="D93" s="82"/>
      <c r="E93" s="82"/>
      <c r="F93" s="82"/>
      <c r="G93" s="82"/>
      <c r="H93" s="80"/>
      <c r="I93" s="96"/>
      <c r="J93" s="77"/>
      <c r="K93" s="81"/>
    </row>
    <row r="94" spans="1:11" ht="14.25">
      <c r="A94" s="80"/>
      <c r="B94" s="81"/>
      <c r="C94" s="82"/>
      <c r="D94" s="82"/>
      <c r="E94" s="82"/>
      <c r="F94" s="82"/>
      <c r="G94" s="82"/>
      <c r="H94" s="80"/>
      <c r="I94" s="96"/>
      <c r="J94" s="77"/>
      <c r="K94" s="81"/>
    </row>
    <row r="95" spans="1:11" ht="14.25">
      <c r="A95" s="80"/>
      <c r="B95" s="88"/>
      <c r="C95" s="82"/>
      <c r="D95" s="82"/>
      <c r="E95" s="82"/>
      <c r="F95" s="82"/>
      <c r="G95" s="82"/>
      <c r="H95" s="80"/>
      <c r="I95" s="96"/>
      <c r="J95" s="77"/>
      <c r="K95" s="81"/>
    </row>
    <row r="96" spans="1:11" ht="14.25">
      <c r="A96" s="80"/>
      <c r="B96" s="81"/>
      <c r="C96" s="82"/>
      <c r="D96" s="82"/>
      <c r="E96" s="82"/>
      <c r="F96" s="82"/>
      <c r="G96" s="82"/>
      <c r="H96" s="80"/>
      <c r="I96" s="96"/>
      <c r="J96" s="77"/>
      <c r="K96" s="81"/>
    </row>
    <row r="97" spans="1:11" ht="14.25">
      <c r="A97" s="80"/>
      <c r="B97" s="81"/>
      <c r="C97" s="89"/>
      <c r="D97" s="89"/>
      <c r="E97" s="89"/>
      <c r="F97" s="89"/>
      <c r="G97" s="89"/>
      <c r="H97" s="80"/>
      <c r="I97" s="97"/>
      <c r="J97" s="98"/>
      <c r="K97" s="81"/>
    </row>
    <row r="98" spans="1:11" ht="14.25">
      <c r="A98" s="80"/>
      <c r="B98" s="81"/>
      <c r="C98" s="90"/>
      <c r="D98" s="90"/>
      <c r="E98" s="89"/>
      <c r="F98" s="89"/>
      <c r="G98" s="89"/>
      <c r="H98" s="80"/>
      <c r="I98" s="97"/>
      <c r="J98" s="98"/>
      <c r="K98" s="81"/>
    </row>
    <row r="99" spans="1:11" ht="14.25">
      <c r="A99" s="80"/>
      <c r="B99" s="81"/>
      <c r="C99" s="90"/>
      <c r="D99" s="90"/>
      <c r="E99" s="89"/>
      <c r="F99" s="89"/>
      <c r="G99" s="89"/>
      <c r="H99" s="80"/>
      <c r="I99" s="97"/>
      <c r="J99" s="98"/>
      <c r="K99" s="81"/>
    </row>
    <row r="100" spans="1:11" ht="14.25">
      <c r="A100" s="80"/>
      <c r="B100" s="81"/>
      <c r="C100" s="89"/>
      <c r="D100" s="89"/>
      <c r="E100" s="89"/>
      <c r="F100" s="89"/>
      <c r="G100" s="89"/>
      <c r="H100" s="80"/>
      <c r="I100" s="97"/>
      <c r="J100" s="98"/>
      <c r="K100" s="81"/>
    </row>
    <row r="101" spans="1:11" ht="14.25">
      <c r="A101" s="80"/>
      <c r="B101" s="81"/>
      <c r="C101" s="89"/>
      <c r="D101" s="89"/>
      <c r="E101" s="89"/>
      <c r="F101" s="89"/>
      <c r="G101" s="89"/>
      <c r="H101" s="80"/>
      <c r="I101" s="97"/>
      <c r="J101" s="98"/>
      <c r="K101" s="81"/>
    </row>
    <row r="102" spans="1:11" ht="14.25">
      <c r="A102" s="80"/>
      <c r="B102" s="81"/>
      <c r="C102" s="89"/>
      <c r="D102" s="89"/>
      <c r="E102" s="89"/>
      <c r="F102" s="89"/>
      <c r="G102" s="89"/>
      <c r="H102" s="80"/>
      <c r="I102" s="97"/>
      <c r="J102" s="98"/>
      <c r="K102" s="81"/>
    </row>
    <row r="103" spans="1:11" ht="14.25">
      <c r="A103" s="80"/>
      <c r="B103" s="81"/>
      <c r="C103" s="89"/>
      <c r="D103" s="89"/>
      <c r="E103" s="89"/>
      <c r="F103" s="89"/>
      <c r="G103" s="89"/>
      <c r="H103" s="80"/>
      <c r="I103" s="97"/>
      <c r="J103" s="98"/>
      <c r="K103" s="81"/>
    </row>
    <row r="104" spans="1:11" ht="14.25">
      <c r="A104" s="80"/>
      <c r="B104" s="88"/>
      <c r="C104" s="89"/>
      <c r="D104" s="89"/>
      <c r="E104" s="89"/>
      <c r="F104" s="89"/>
      <c r="G104" s="89"/>
      <c r="H104" s="80"/>
      <c r="I104" s="97"/>
      <c r="J104" s="98"/>
      <c r="K104" s="99"/>
    </row>
    <row r="105" spans="1:11" ht="14.25">
      <c r="A105" s="80"/>
      <c r="B105" s="88"/>
      <c r="C105" s="89"/>
      <c r="D105" s="89"/>
      <c r="E105" s="89"/>
      <c r="F105" s="89"/>
      <c r="G105" s="89"/>
      <c r="H105" s="80"/>
      <c r="I105" s="97"/>
      <c r="J105" s="98"/>
      <c r="K105" s="81"/>
    </row>
    <row r="106" spans="1:11" ht="14.25">
      <c r="A106" s="80"/>
      <c r="B106" s="88"/>
      <c r="C106" s="89"/>
      <c r="D106" s="89"/>
      <c r="E106" s="89"/>
      <c r="F106" s="89"/>
      <c r="G106" s="89"/>
      <c r="H106" s="80"/>
      <c r="I106" s="97"/>
      <c r="J106" s="98"/>
      <c r="K106" s="81"/>
    </row>
    <row r="107" spans="1:11" ht="14.25">
      <c r="A107" s="80"/>
      <c r="B107" s="88"/>
      <c r="C107" s="89"/>
      <c r="D107" s="89"/>
      <c r="E107" s="89"/>
      <c r="F107" s="89"/>
      <c r="G107" s="89"/>
      <c r="H107" s="80"/>
      <c r="I107" s="97"/>
      <c r="J107" s="98"/>
      <c r="K107" s="81"/>
    </row>
    <row r="108" spans="1:11" ht="14.25">
      <c r="A108" s="80"/>
      <c r="B108" s="81"/>
      <c r="C108" s="89"/>
      <c r="D108" s="89"/>
      <c r="E108" s="89"/>
      <c r="F108" s="89"/>
      <c r="G108" s="89"/>
      <c r="H108" s="80"/>
      <c r="I108" s="97"/>
      <c r="J108" s="98"/>
      <c r="K108" s="81"/>
    </row>
    <row r="109" spans="1:11" ht="14.25">
      <c r="A109" s="80"/>
      <c r="B109" s="81"/>
      <c r="C109" s="89"/>
      <c r="D109" s="89"/>
      <c r="E109" s="89"/>
      <c r="F109" s="91"/>
      <c r="G109" s="89"/>
      <c r="H109" s="80"/>
      <c r="I109" s="97"/>
      <c r="J109" s="98"/>
      <c r="K109" s="99"/>
    </row>
    <row r="110" spans="1:11" ht="14.25">
      <c r="A110" s="80"/>
      <c r="B110" s="81"/>
      <c r="C110" s="89"/>
      <c r="D110" s="89"/>
      <c r="E110" s="89"/>
      <c r="F110" s="91"/>
      <c r="G110" s="89"/>
      <c r="H110" s="80"/>
      <c r="I110" s="100"/>
      <c r="J110" s="81"/>
      <c r="K110" s="101"/>
    </row>
    <row r="111" spans="1:11" ht="14.25">
      <c r="A111" s="80"/>
      <c r="B111" s="81"/>
      <c r="C111" s="89"/>
      <c r="D111" s="89"/>
      <c r="E111" s="89"/>
      <c r="F111" s="91"/>
      <c r="G111" s="89"/>
      <c r="H111" s="80"/>
      <c r="I111" s="102"/>
      <c r="J111" s="103"/>
      <c r="K111" s="101"/>
    </row>
    <row r="112" spans="1:11" ht="14.25">
      <c r="A112" s="80"/>
      <c r="B112" s="81"/>
      <c r="C112" s="89"/>
      <c r="D112" s="89"/>
      <c r="E112" s="89"/>
      <c r="F112" s="91"/>
      <c r="G112" s="89"/>
      <c r="H112" s="80"/>
      <c r="I112" s="77"/>
      <c r="J112" s="81"/>
      <c r="K112" s="101"/>
    </row>
    <row r="113" spans="1:11" ht="14.25">
      <c r="A113" s="80"/>
      <c r="B113" s="81"/>
      <c r="C113" s="89"/>
      <c r="D113" s="89"/>
      <c r="E113" s="89"/>
      <c r="F113" s="91"/>
      <c r="G113" s="89"/>
      <c r="H113" s="80"/>
      <c r="I113" s="81"/>
      <c r="J113" s="81"/>
      <c r="K113" s="101"/>
    </row>
    <row r="114" spans="1:11" ht="14.25">
      <c r="A114" s="80"/>
      <c r="B114" s="81"/>
      <c r="C114" s="89"/>
      <c r="D114" s="89"/>
      <c r="E114" s="89"/>
      <c r="F114" s="91"/>
      <c r="G114" s="89"/>
      <c r="H114" s="81"/>
      <c r="I114" s="81"/>
      <c r="J114" s="81"/>
      <c r="K114" s="101"/>
    </row>
    <row r="115" spans="1:11" ht="14.25">
      <c r="A115" s="80"/>
      <c r="B115" s="81"/>
      <c r="C115" s="89"/>
      <c r="D115" s="89"/>
      <c r="E115" s="89"/>
      <c r="F115" s="91"/>
      <c r="G115" s="89"/>
      <c r="H115" s="80"/>
      <c r="I115" s="81"/>
      <c r="J115" s="81"/>
      <c r="K115" s="101"/>
    </row>
    <row r="116" spans="1:11" ht="14.25">
      <c r="A116" s="80"/>
      <c r="B116" s="81"/>
      <c r="C116" s="89"/>
      <c r="D116" s="89"/>
      <c r="E116" s="89"/>
      <c r="F116" s="92"/>
      <c r="G116" s="89"/>
      <c r="H116" s="80"/>
      <c r="I116" s="81"/>
      <c r="J116" s="81"/>
      <c r="K116" s="101"/>
    </row>
    <row r="117" spans="1:11" ht="14.25">
      <c r="A117" s="80"/>
      <c r="B117" s="81"/>
      <c r="C117" s="89"/>
      <c r="D117" s="89"/>
      <c r="E117" s="89"/>
      <c r="F117" s="91"/>
      <c r="G117" s="89"/>
      <c r="H117" s="80"/>
      <c r="I117" s="81"/>
      <c r="J117" s="81"/>
      <c r="K117" s="99"/>
    </row>
    <row r="118" spans="1:11" ht="14.25">
      <c r="A118" s="80"/>
      <c r="B118" s="81"/>
      <c r="C118" s="89"/>
      <c r="D118" s="89"/>
      <c r="E118" s="89"/>
      <c r="F118" s="89"/>
      <c r="G118" s="89"/>
      <c r="H118" s="80"/>
      <c r="I118" s="81"/>
      <c r="J118" s="81"/>
      <c r="K118" s="101"/>
    </row>
    <row r="119" spans="1:11" ht="14.25">
      <c r="A119" s="80"/>
      <c r="B119" s="81"/>
      <c r="C119" s="89"/>
      <c r="D119" s="89"/>
      <c r="E119" s="89"/>
      <c r="F119" s="89"/>
      <c r="G119" s="89"/>
      <c r="H119" s="80"/>
      <c r="I119" s="81"/>
      <c r="J119" s="81"/>
      <c r="K119" s="99"/>
    </row>
    <row r="120" spans="1:11" ht="14.25">
      <c r="A120" s="80"/>
      <c r="B120" s="81"/>
      <c r="C120" s="89"/>
      <c r="D120" s="89"/>
      <c r="E120" s="89"/>
      <c r="F120" s="89"/>
      <c r="G120" s="89"/>
      <c r="H120" s="80"/>
      <c r="I120" s="81"/>
      <c r="J120" s="81"/>
      <c r="K120" s="90"/>
    </row>
    <row r="121" spans="1:11" ht="14.25">
      <c r="A121" s="80"/>
      <c r="B121" s="81"/>
      <c r="C121" s="89"/>
      <c r="D121" s="89"/>
      <c r="E121" s="89"/>
      <c r="F121" s="89"/>
      <c r="G121" s="89"/>
      <c r="H121" s="80"/>
      <c r="I121" s="81"/>
      <c r="J121" s="81"/>
      <c r="K121" s="90"/>
    </row>
    <row r="122" spans="1:11" ht="14.25">
      <c r="A122" s="93"/>
      <c r="B122" s="94"/>
      <c r="C122" s="89"/>
      <c r="D122" s="89"/>
      <c r="E122" s="89"/>
      <c r="F122" s="89"/>
      <c r="G122" s="89"/>
      <c r="H122" s="80"/>
      <c r="I122" s="81"/>
      <c r="J122" s="81"/>
      <c r="K122" s="90"/>
    </row>
    <row r="123" spans="1:11" ht="14.25">
      <c r="A123" s="80"/>
      <c r="B123" s="81"/>
      <c r="C123" s="89"/>
      <c r="D123" s="89"/>
      <c r="E123" s="89"/>
      <c r="F123" s="89"/>
      <c r="G123" s="89"/>
      <c r="H123" s="81"/>
      <c r="I123" s="81"/>
      <c r="J123" s="81"/>
      <c r="K123" s="90"/>
    </row>
    <row r="124" spans="1:11" ht="14.25">
      <c r="A124" s="84"/>
      <c r="B124" s="90"/>
      <c r="C124" s="90"/>
      <c r="D124" s="90"/>
      <c r="E124" s="90"/>
      <c r="F124" s="90"/>
      <c r="G124" s="90"/>
      <c r="H124" s="90"/>
      <c r="I124" s="90"/>
      <c r="J124" s="90"/>
      <c r="K124" s="90"/>
    </row>
    <row r="125" spans="1:11" ht="14.25">
      <c r="A125" s="84"/>
      <c r="B125" s="90"/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1:10" ht="14.25">
      <c r="A126" s="84"/>
      <c r="B126" s="90"/>
      <c r="C126" s="90"/>
      <c r="D126" s="90"/>
      <c r="E126" s="90"/>
      <c r="F126" s="90"/>
      <c r="G126" s="90"/>
      <c r="H126" s="90"/>
      <c r="I126" s="90"/>
      <c r="J126" s="90"/>
    </row>
    <row r="127" spans="1:10" ht="14.25">
      <c r="A127" s="84"/>
      <c r="B127" s="90"/>
      <c r="C127" s="90"/>
      <c r="D127" s="90"/>
      <c r="E127" s="90"/>
      <c r="F127" s="90"/>
      <c r="G127" s="90"/>
      <c r="H127" s="90"/>
      <c r="I127" s="90"/>
      <c r="J127" s="90"/>
    </row>
    <row r="128" spans="1:10" ht="14.25">
      <c r="A128" s="84"/>
      <c r="B128" s="90"/>
      <c r="C128" s="90"/>
      <c r="D128" s="90"/>
      <c r="E128" s="90"/>
      <c r="F128" s="90"/>
      <c r="G128" s="90"/>
      <c r="H128" s="90"/>
      <c r="I128" s="90"/>
      <c r="J128" s="90"/>
    </row>
    <row r="129" spans="1:10" ht="14.25">
      <c r="A129" s="84"/>
      <c r="B129" s="90"/>
      <c r="C129" s="90"/>
      <c r="D129" s="90"/>
      <c r="E129" s="90"/>
      <c r="F129" s="90"/>
      <c r="G129" s="90"/>
      <c r="H129" s="90"/>
      <c r="I129" s="90"/>
      <c r="J129" s="90"/>
    </row>
  </sheetData>
  <sheetProtection/>
  <mergeCells count="13">
    <mergeCell ref="A1:K1"/>
    <mergeCell ref="A2:K2"/>
    <mergeCell ref="C3:G3"/>
    <mergeCell ref="H3:J3"/>
    <mergeCell ref="A55:B55"/>
    <mergeCell ref="C72:G72"/>
    <mergeCell ref="H72:J72"/>
    <mergeCell ref="A3:A4"/>
    <mergeCell ref="A72:A73"/>
    <mergeCell ref="B3:B4"/>
    <mergeCell ref="B72:B73"/>
    <mergeCell ref="K3:K4"/>
    <mergeCell ref="K68:K69"/>
  </mergeCells>
  <printOptions/>
  <pageMargins left="0.4722222222222222" right="0.19652777777777777" top="0.4722222222222222" bottom="0.43263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Administrator</cp:lastModifiedBy>
  <cp:lastPrinted>2017-07-12T06:08:21Z</cp:lastPrinted>
  <dcterms:created xsi:type="dcterms:W3CDTF">2002-09-19T10:17:07Z</dcterms:created>
  <dcterms:modified xsi:type="dcterms:W3CDTF">2022-12-09T07:09:11Z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98C4CB9851114858B24CCF953E4B5A15</vt:lpwstr>
  </property>
</Properties>
</file>