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5"/>
  </bookViews>
  <sheets>
    <sheet name="Sheet1" sheetId="1" r:id="rId1"/>
    <sheet name="Sheet2" sheetId="2" r:id="rId2"/>
    <sheet name="垃圾转运站" sheetId="3" r:id="rId3"/>
    <sheet name="配置表" sheetId="4" r:id="rId4"/>
    <sheet name="设备清单" sheetId="5" r:id="rId5"/>
    <sheet name="投资估算" sheetId="6" r:id="rId6"/>
  </sheets>
  <definedNames>
    <definedName name="_xlnm.Print_Titles" localSheetId="5">投资估算!$2:$3</definedName>
  </definedNames>
  <calcPr calcId="144525"/>
</workbook>
</file>

<file path=xl/sharedStrings.xml><?xml version="1.0" encoding="utf-8"?>
<sst xmlns="http://schemas.openxmlformats.org/spreadsheetml/2006/main" count="529" uniqueCount="304">
  <si>
    <t>平罗县生活垃圾转运站统计表</t>
  </si>
  <si>
    <t>序号</t>
  </si>
  <si>
    <t>生活垃圾转运站名称</t>
  </si>
  <si>
    <t>位置</t>
  </si>
  <si>
    <t>管理部门</t>
  </si>
  <si>
    <t>备注</t>
  </si>
  <si>
    <t>发行路生活垃圾转运站</t>
  </si>
  <si>
    <t>鼓楼冻结与怀远东侧路</t>
  </si>
  <si>
    <t>政府管理</t>
  </si>
  <si>
    <t>垂直式</t>
  </si>
  <si>
    <t>新民巷生活垃圾转运站</t>
  </si>
  <si>
    <t>供热公司南侧</t>
  </si>
  <si>
    <t>山水大道生活垃圾转运站</t>
  </si>
  <si>
    <t>山水大道与西苑街交汇处</t>
  </si>
  <si>
    <t>御景安家生活垃圾转运站</t>
  </si>
  <si>
    <t>无设备</t>
  </si>
  <si>
    <t>金都生活垃圾转运站</t>
  </si>
  <si>
    <t>盛通紫郡生活垃圾转运站</t>
  </si>
  <si>
    <t>康湖生活垃圾转运站</t>
  </si>
  <si>
    <t>二闸桥头生活垃圾转运站</t>
  </si>
  <si>
    <t>翰林北街二闸桥头</t>
  </si>
  <si>
    <t>西苑街生活垃圾转运站</t>
  </si>
  <si>
    <t>西苑街与团结西路交汇处</t>
  </si>
  <si>
    <t>东风路生活垃圾转运站</t>
  </si>
  <si>
    <t>东风路与玉龚路西南侧</t>
  </si>
  <si>
    <t>东方明珠A区生活垃圾转运站</t>
  </si>
  <si>
    <t>唐徕大街与团结东路交汇处</t>
  </si>
  <si>
    <t>星海北苑生活垃圾转运站</t>
  </si>
  <si>
    <t>阳光路生活垃圾转运站</t>
  </si>
  <si>
    <t>鼓楼南街与阳光路交汇处</t>
  </si>
  <si>
    <t>社会管理</t>
  </si>
  <si>
    <t>压缩式</t>
  </si>
  <si>
    <t>府邸金源生活垃圾转运站</t>
  </si>
  <si>
    <t>怀远路与宝丰路（府邸金源西门）</t>
  </si>
  <si>
    <t>明月新村生活垃圾转运站</t>
  </si>
  <si>
    <t>明月新村小区北门</t>
  </si>
  <si>
    <t>永康家园生活垃圾转运站</t>
  </si>
  <si>
    <t>永康家园小区东侧</t>
  </si>
  <si>
    <t>民族北街生活垃圾转运站</t>
  </si>
  <si>
    <t>民族街与北环路交汇处</t>
  </si>
  <si>
    <t>惠景苑生活垃圾转运站</t>
  </si>
  <si>
    <t>利民路与喜欢路交汇处</t>
  </si>
  <si>
    <t>康佳花园生活垃圾转运站</t>
  </si>
  <si>
    <t>康佳花园东门</t>
  </si>
  <si>
    <t>富民苑生活垃圾转运站</t>
  </si>
  <si>
    <t>富民苑东门</t>
  </si>
  <si>
    <t>老户市场生活垃圾转运站</t>
  </si>
  <si>
    <t>老户市场内</t>
  </si>
  <si>
    <t>平罗县生活垃圾转运站改造方案</t>
  </si>
  <si>
    <t>现状</t>
  </si>
  <si>
    <t>改造后用途</t>
  </si>
  <si>
    <t>改造方案</t>
  </si>
  <si>
    <t>转运站</t>
  </si>
  <si>
    <t>1.拆除并更换设备；2.填坑、挖坑；3.重作环氧树脂地面；4.2米以下贴瓷砖；5.增加地漏，接市政管网；</t>
  </si>
  <si>
    <t>1.拆除并更换设备；2.填坑、挖坑；3.重作环氧树脂地面；4.增加地漏，接市政管网；</t>
  </si>
  <si>
    <t>1.门口增加钢板；2.填坑、挖坑；3.重作环氧树脂地面；4.2米以下贴瓷砖；5.增加地漏，接市政管网；6.增加设备；7.路面硬化；8.增加4个门、洗手盆等。</t>
  </si>
  <si>
    <t>1.增加设备；2.填坑、挖坑；3.重作环氧树脂地面；4.2米以下贴瓷砖；5.增加地漏，接市政管网；</t>
  </si>
  <si>
    <t>转运中心</t>
  </si>
  <si>
    <t>分拣中心</t>
  </si>
  <si>
    <t>1.拆除设备；2.填坑；3.重作环氧树脂地面；4.2米以下贴瓷砖。</t>
  </si>
  <si>
    <t>1.填坑；2.重作环氧树脂地面；3.2米以下贴瓷砖。</t>
  </si>
  <si>
    <t>表 3-7 平罗县现有生活垃圾中转站统计表</t>
  </si>
  <si>
    <t>名称</t>
  </si>
  <si>
    <t>具体位置</t>
  </si>
  <si>
    <t>建设时间</t>
  </si>
  <si>
    <t>状态</t>
  </si>
  <si>
    <t>转运量（吨/日）</t>
  </si>
  <si>
    <t>民族北街转运站</t>
  </si>
  <si>
    <t>民族北街西侧</t>
  </si>
  <si>
    <t>在运行</t>
  </si>
  <si>
    <t>垂直压缩</t>
  </si>
  <si>
    <t>惠景苑转运站</t>
  </si>
  <si>
    <t>惠景苑小区西门</t>
  </si>
  <si>
    <t>府地金源转运站</t>
  </si>
  <si>
    <t>怀远路东侧</t>
  </si>
  <si>
    <t>明月新村转运站</t>
  </si>
  <si>
    <t>明月新村小区内</t>
  </si>
  <si>
    <t>阳光路转运站</t>
  </si>
  <si>
    <t>阳光路北侧</t>
  </si>
  <si>
    <t>永康家园转运站</t>
  </si>
  <si>
    <t>老户市场转运站</t>
  </si>
  <si>
    <t>东风路转运站</t>
  </si>
  <si>
    <t>平移式</t>
  </si>
  <si>
    <t>东方明珠A区转运站</t>
  </si>
  <si>
    <t>唐徕大街西侧</t>
  </si>
  <si>
    <t>发行路转运站</t>
  </si>
  <si>
    <t>白马垃疆广场西南角</t>
  </si>
  <si>
    <t>新民巷转运站</t>
  </si>
  <si>
    <t>新民巷东侧</t>
  </si>
  <si>
    <t>二闸转运站</t>
  </si>
  <si>
    <t>二闸唐徕渠桥头</t>
  </si>
  <si>
    <t>西一街转运站</t>
  </si>
  <si>
    <t>西一街与团结路西南侧</t>
  </si>
  <si>
    <t>山水大道转运站</t>
  </si>
  <si>
    <t>山水大道北侧</t>
  </si>
  <si>
    <t>康佳转运站</t>
  </si>
  <si>
    <t>康佳花园大门东侧</t>
  </si>
  <si>
    <t>家和春天转运站</t>
  </si>
  <si>
    <t>家和春天小区南门</t>
  </si>
  <si>
    <t>——</t>
  </si>
  <si>
    <t>未运行</t>
  </si>
  <si>
    <t>设备未配置</t>
  </si>
  <si>
    <t>阳光城市花园转运站</t>
  </si>
  <si>
    <t>阳光城市花园东北角</t>
  </si>
  <si>
    <t>东方明珠B区转运站</t>
  </si>
  <si>
    <t>东方明珠B区东北角</t>
  </si>
  <si>
    <t>万佳上和城转运站</t>
  </si>
  <si>
    <t>万佳上和城小区西北角</t>
  </si>
  <si>
    <t>桥馨B区转运站</t>
  </si>
  <si>
    <t>永康民生花园西南角</t>
  </si>
  <si>
    <t>和平新居转运站</t>
  </si>
  <si>
    <t>和平新居小区东北角</t>
  </si>
  <si>
    <t>明珠嘉园转运站</t>
  </si>
  <si>
    <t>西环路东侧</t>
  </si>
  <si>
    <t>御景安家转运站</t>
  </si>
  <si>
    <t>御景安家小区西北角</t>
  </si>
  <si>
    <t>金都家园转运站</t>
  </si>
  <si>
    <t>金都家园小区西南角</t>
  </si>
  <si>
    <t>银北丽景转运站</t>
  </si>
  <si>
    <t>银北丽景小区东北角</t>
  </si>
  <si>
    <t>山水名居转运站</t>
  </si>
  <si>
    <t>昆仑好客加油站南侧</t>
  </si>
  <si>
    <t>星海北苑转运站</t>
  </si>
  <si>
    <t>星海北苑小区东北角</t>
  </si>
  <si>
    <t>阳关南苑转运站</t>
  </si>
  <si>
    <t>阳关南苑小区西南角</t>
  </si>
  <si>
    <t>唐徕湾转运站</t>
  </si>
  <si>
    <t>民族大街东侧、唐徕渠南侧</t>
  </si>
  <si>
    <t>盛通紫郡转运站</t>
  </si>
  <si>
    <t>盛通紫郡小区东南角</t>
  </si>
  <si>
    <t>千禧合院转运站</t>
  </si>
  <si>
    <t>千禧合院小区西北角</t>
  </si>
  <si>
    <t>生活垃圾转运站备配置表</t>
  </si>
  <si>
    <t>日期：</t>
  </si>
  <si>
    <t>设计规模：</t>
  </si>
  <si>
    <t>处理规模：260 t/d</t>
  </si>
  <si>
    <t>可适应最大卸料车：</t>
  </si>
  <si>
    <r>
      <rPr>
        <b/>
        <sz val="12"/>
        <color rgb="FFFF0000"/>
        <rFont val="宋体"/>
        <charset val="134"/>
        <scheme val="minor"/>
      </rPr>
      <t>总质量18t</t>
    </r>
    <r>
      <rPr>
        <b/>
        <sz val="12"/>
        <rFont val="宋体"/>
        <charset val="134"/>
        <scheme val="minor"/>
      </rPr>
      <t>后装式垃圾压缩车</t>
    </r>
    <r>
      <rPr>
        <b/>
        <sz val="12"/>
        <color rgb="FFFF0000"/>
        <rFont val="宋体"/>
        <charset val="134"/>
        <scheme val="minor"/>
      </rPr>
      <t xml:space="preserve">
总质量7t</t>
    </r>
    <r>
      <rPr>
        <b/>
        <sz val="12"/>
        <rFont val="宋体"/>
        <charset val="134"/>
        <scheme val="minor"/>
      </rPr>
      <t>自卸式垃圾车</t>
    </r>
  </si>
  <si>
    <t>型号</t>
  </si>
  <si>
    <t>责任方</t>
  </si>
  <si>
    <t>A</t>
  </si>
  <si>
    <t>所有预埋及基础</t>
  </si>
  <si>
    <t>土建方</t>
  </si>
  <si>
    <t>我司提供设备安装所需要的载荷资料和水电要求，以及现场安装技术指导。</t>
  </si>
  <si>
    <t>B</t>
  </si>
  <si>
    <t>电气预埋管及桥架</t>
  </si>
  <si>
    <t>C</t>
  </si>
  <si>
    <t>排水明、暗沟</t>
  </si>
  <si>
    <t>D</t>
  </si>
  <si>
    <t>供电及电缆</t>
  </si>
  <si>
    <t>土建方接到设备就地控制柜</t>
  </si>
  <si>
    <t>数量
（套）</t>
  </si>
  <si>
    <t>单价
（万元）</t>
  </si>
  <si>
    <t>小计
（万元）</t>
  </si>
  <si>
    <t>压缩设备</t>
  </si>
  <si>
    <t>水平直压式垃圾压缩机</t>
  </si>
  <si>
    <t>LYS40A</t>
  </si>
  <si>
    <t>单机处理能力200吨/天</t>
  </si>
  <si>
    <t>上料机</t>
  </si>
  <si>
    <t>SLT30</t>
  </si>
  <si>
    <t>料仓容积30m³，辅助上料和垃圾暂存</t>
  </si>
  <si>
    <t>移箱平台</t>
  </si>
  <si>
    <t>PT22A</t>
  </si>
  <si>
    <t>垃圾箱承载平台，2箱3工位，横向移动</t>
  </si>
  <si>
    <t>垃圾箱</t>
  </si>
  <si>
    <t>XT24</t>
  </si>
  <si>
    <r>
      <rPr>
        <sz val="10"/>
        <rFont val="宋体"/>
        <charset val="134"/>
        <scheme val="minor"/>
      </rPr>
      <t>容积23m³，</t>
    </r>
    <r>
      <rPr>
        <sz val="10"/>
        <color rgb="FFFF0000"/>
        <rFont val="宋体"/>
        <charset val="134"/>
        <scheme val="minor"/>
      </rPr>
      <t>假设距离终端20公里</t>
    </r>
  </si>
  <si>
    <t>中央控制系统</t>
  </si>
  <si>
    <t>ZK-LYS</t>
  </si>
  <si>
    <t>压缩机远程控制，1机1控</t>
  </si>
  <si>
    <t>视频监视系统</t>
  </si>
  <si>
    <t>JK-6G1B</t>
  </si>
  <si>
    <t>站内设备运行监视，辅助远程控制</t>
  </si>
  <si>
    <t>交通指挥系统</t>
  </si>
  <si>
    <t>JTZH-ZN</t>
  </si>
  <si>
    <t>智能交通指挥系统，站内车辆调度</t>
  </si>
  <si>
    <t>语音广播系统</t>
  </si>
  <si>
    <t>YY-GB</t>
  </si>
  <si>
    <t>中控人员向站内人员语音提示</t>
  </si>
  <si>
    <t>大屏显示系统</t>
  </si>
  <si>
    <t>DP55X6</t>
  </si>
  <si>
    <t>55寸拼接屏，3×2布局，集中显示监控画面</t>
  </si>
  <si>
    <t>称重计量系统</t>
  </si>
  <si>
    <t>SCS-50/3x10</t>
  </si>
  <si>
    <t>收集车进站称重，
静态称重模式，台面尺寸3×10</t>
  </si>
  <si>
    <t>负压除尘除臭系统</t>
  </si>
  <si>
    <t>CF60</t>
  </si>
  <si>
    <t>负压抽风，生物液洗涤除臭，风量60000立方米/小时，PP风管</t>
  </si>
  <si>
    <t>离子新风系统</t>
  </si>
  <si>
    <t>LXF40</t>
  </si>
  <si>
    <t>负氧离子除臭及补风，风量40000立方米/小时</t>
  </si>
  <si>
    <t>LXF10</t>
  </si>
  <si>
    <t>参观通道负氧离子补风，风量10000立方米/小时</t>
  </si>
  <si>
    <t>小型植物液喷淋</t>
  </si>
  <si>
    <t>XCF01</t>
  </si>
  <si>
    <t>参观通道植物液喷雾</t>
  </si>
  <si>
    <t>植物液喷淋除臭系统</t>
  </si>
  <si>
    <t>KPL12</t>
  </si>
  <si>
    <t>卸料大厅空间喷淋除臭</t>
  </si>
  <si>
    <t>料口喷淋系统</t>
  </si>
  <si>
    <t>LK16</t>
  </si>
  <si>
    <t>卸料口喷淋降尘</t>
  </si>
  <si>
    <t>快速卷帘门</t>
  </si>
  <si>
    <t>V1500</t>
  </si>
  <si>
    <t>地磁感应自动启闭，卸料口轻重污染区隔离</t>
  </si>
  <si>
    <t>风幕机</t>
  </si>
  <si>
    <t>FM-6020A</t>
  </si>
  <si>
    <t>防止站内臭气通过通道外溢</t>
  </si>
  <si>
    <t>真空吸污系统</t>
  </si>
  <si>
    <t>XW-3000×2</t>
  </si>
  <si>
    <t>作业过程中的渗沥液密闭收集，统一排放至污水池</t>
  </si>
  <si>
    <t>高压清洗机</t>
  </si>
  <si>
    <t>HD6/15M</t>
  </si>
  <si>
    <t>站内地面清洗和设备清洁</t>
  </si>
  <si>
    <t>壁挂式高压清洗机</t>
  </si>
  <si>
    <t>HD6/14 cage</t>
  </si>
  <si>
    <t>卸料口地面及料仓清洗</t>
  </si>
  <si>
    <t>喷雾式除臭机器人</t>
  </si>
  <si>
    <t>BK-RT1000</t>
  </si>
  <si>
    <t>下班后卸料大厅地面喷洒除臭液</t>
  </si>
  <si>
    <t>场地清洗机</t>
  </si>
  <si>
    <t>BD90</t>
  </si>
  <si>
    <t>驾驶式场地清洗机</t>
  </si>
  <si>
    <t>自动洗车机</t>
  </si>
  <si>
    <t>KM-H2</t>
  </si>
  <si>
    <t>龙门往复式自动洗车机</t>
  </si>
  <si>
    <t>安装调试费用</t>
  </si>
  <si>
    <t>运输费</t>
  </si>
  <si>
    <t>长沙-平罗县，1700公里</t>
  </si>
  <si>
    <t>转运车辆</t>
  </si>
  <si>
    <t>车厢可卸式垃圾车</t>
  </si>
  <si>
    <t>ZBH5311ZXXDFE6</t>
  </si>
  <si>
    <r>
      <rPr>
        <sz val="10"/>
        <rFont val="宋体"/>
        <charset val="134"/>
        <scheme val="minor"/>
      </rPr>
      <t>总质量31吨，</t>
    </r>
    <r>
      <rPr>
        <sz val="10"/>
        <color rgb="FFFF0000"/>
        <rFont val="宋体"/>
        <charset val="134"/>
        <scheme val="minor"/>
      </rPr>
      <t>假设运距20公里</t>
    </r>
  </si>
  <si>
    <t>垃圾压缩车（12.8方垃圾箱）</t>
  </si>
  <si>
    <t>ZBH5180ZYSDFE6</t>
  </si>
  <si>
    <t>垃圾压缩车(3.6方垃圾箱）</t>
  </si>
  <si>
    <t>ZBH5033ZZZSHE6</t>
  </si>
  <si>
    <t>2.5方的已经淘汰，性价比低</t>
  </si>
  <si>
    <t>餐厨垃圾车</t>
  </si>
  <si>
    <t>ZBH5080TCAJXE6</t>
  </si>
  <si>
    <t>合计</t>
  </si>
  <si>
    <t>小写：20369400元</t>
  </si>
  <si>
    <t>注：
1、上表中序号A、B、C、D的内容，由设计院根据我司提供的土建要求资料进行深化设计，土建方按图负责采购、加工或制作并负责施工、安装，我司提供设备安装相关的土建施工图要素校核以及现场施工技术指导。
2、以上报价基于设备质保期：1年；付款方式：合同签订后30日内首付款30%，设备发货前30%，设备安装调试验收后35%，质保期到期后5%。
3、以上报价仅作预算参考，有效期30天，最终销售价格以合同价格为准。</t>
  </si>
  <si>
    <t>说明1：此配置表中，不包含渗滤液收集和处理系统，也不包含污水收集和处理系统</t>
  </si>
  <si>
    <t>说明2：转运车自行报价，报价可根据片区情况在限价基础上调整</t>
  </si>
  <si>
    <t>中型垃圾转运站及分拣中心设备方案</t>
  </si>
  <si>
    <t>设备名称</t>
  </si>
  <si>
    <t>数量</t>
  </si>
  <si>
    <t>投资估算审定表</t>
  </si>
  <si>
    <t>项目名称</t>
  </si>
  <si>
    <t>技术经济指标</t>
  </si>
  <si>
    <t>投资额（万元）</t>
  </si>
  <si>
    <t>单位</t>
  </si>
  <si>
    <t>单位价值（元）</t>
  </si>
  <si>
    <t>一</t>
  </si>
  <si>
    <t>建设投资</t>
  </si>
  <si>
    <t>（一）</t>
  </si>
  <si>
    <t>工程费用</t>
  </si>
  <si>
    <t>12座小型垃圾转运站改造费用</t>
  </si>
  <si>
    <t>发行路（白马拉缰广场）生活垃圾转运站</t>
  </si>
  <si>
    <t>中型垃圾中转站及分拣中心</t>
  </si>
  <si>
    <t>土建工程</t>
  </si>
  <si>
    <t>平方米</t>
  </si>
  <si>
    <t>装饰装修工程</t>
  </si>
  <si>
    <t>给排水工程</t>
  </si>
  <si>
    <t>电气工程</t>
  </si>
  <si>
    <t>暖通工程</t>
  </si>
  <si>
    <t>消防工程</t>
  </si>
  <si>
    <t>弱电系统</t>
  </si>
  <si>
    <t>室外工程</t>
  </si>
  <si>
    <t>绿化</t>
  </si>
  <si>
    <t>厂区道路</t>
  </si>
  <si>
    <t>厂区硬化</t>
  </si>
  <si>
    <t>室外管网</t>
  </si>
  <si>
    <t>围墙</t>
  </si>
  <si>
    <t>米</t>
  </si>
  <si>
    <t>大门</t>
  </si>
  <si>
    <t>项</t>
  </si>
  <si>
    <t>（二）</t>
  </si>
  <si>
    <t>设备及工器具购置费</t>
  </si>
  <si>
    <t>中型垃圾中转站及分拣中心设备</t>
  </si>
  <si>
    <t>台</t>
  </si>
  <si>
    <t>套</t>
  </si>
  <si>
    <t>变配电设备</t>
  </si>
  <si>
    <t>转运设备</t>
  </si>
  <si>
    <t>（三）</t>
  </si>
  <si>
    <t>工程建设其他费</t>
  </si>
  <si>
    <t>建设单位管理费</t>
  </si>
  <si>
    <t>勘察设计费</t>
  </si>
  <si>
    <t>施工图审查费</t>
  </si>
  <si>
    <t>工程监理费</t>
  </si>
  <si>
    <t>招投标服务费</t>
  </si>
  <si>
    <t>预决算编制费</t>
  </si>
  <si>
    <t>可研编制费</t>
  </si>
  <si>
    <t>工程保险费</t>
  </si>
  <si>
    <t>(四)</t>
  </si>
  <si>
    <t>预备费</t>
  </si>
  <si>
    <t>二</t>
  </si>
  <si>
    <t>流动资金</t>
  </si>
  <si>
    <t>三</t>
  </si>
  <si>
    <t>建设期利息</t>
  </si>
  <si>
    <t>总投资</t>
  </si>
  <si>
    <t>利率</t>
  </si>
  <si>
    <t>利息</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</si>
</sst>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0\)"/>
    <numFmt numFmtId="177" formatCode="0.00_);[Red]\(0.00\)"/>
  </numFmts>
  <fonts count="50">
    <font>
      <sz val="11"/>
      <color theme="1"/>
      <name val="宋体"/>
      <charset val="134"/>
      <scheme val="minor"/>
    </font>
    <font>
      <sz val="11"/>
      <color theme="1"/>
      <name val="Tahoma"/>
      <charset val="134"/>
    </font>
    <font>
      <b/>
      <sz val="11"/>
      <color theme="1"/>
      <name val="Tahoma"/>
      <charset val="134"/>
    </font>
    <font>
      <b/>
      <sz val="20"/>
      <color theme="1"/>
      <name val="宋体"/>
      <charset val="134"/>
      <scheme val="minor"/>
    </font>
    <font>
      <b/>
      <sz val="10"/>
      <color theme="1"/>
      <name val="宋体"/>
      <charset val="134"/>
      <scheme val="minor"/>
    </font>
    <font>
      <sz val="10"/>
      <color theme="1"/>
      <name val="宋体"/>
      <charset val="134"/>
      <scheme val="minor"/>
    </font>
    <font>
      <sz val="10"/>
      <color rgb="FF000000"/>
      <name val="宋体"/>
      <charset val="134"/>
    </font>
    <font>
      <b/>
      <sz val="10"/>
      <color rgb="FF000000"/>
      <name val="宋体"/>
      <charset val="134"/>
    </font>
    <font>
      <b/>
      <sz val="11"/>
      <color theme="1"/>
      <name val="宋体"/>
      <charset val="134"/>
      <scheme val="minor"/>
    </font>
    <font>
      <sz val="10"/>
      <name val="宋体"/>
      <charset val="134"/>
      <scheme val="minor"/>
    </font>
    <font>
      <sz val="14"/>
      <color theme="1"/>
      <name val="新宋体"/>
      <charset val="134"/>
    </font>
    <font>
      <sz val="20"/>
      <color theme="1"/>
      <name val="微软雅黑"/>
      <charset val="134"/>
    </font>
    <font>
      <sz val="12"/>
      <color theme="1"/>
      <name val="宋体"/>
      <charset val="134"/>
      <scheme val="minor"/>
    </font>
    <font>
      <b/>
      <sz val="12"/>
      <color rgb="FFFF0000"/>
      <name val="宋体"/>
      <charset val="134"/>
      <scheme val="minor"/>
    </font>
    <font>
      <b/>
      <sz val="10"/>
      <color rgb="FFFF0000"/>
      <name val="宋体"/>
      <charset val="134"/>
      <scheme val="minor"/>
    </font>
    <font>
      <sz val="10"/>
      <color rgb="FF000000"/>
      <name val="宋体"/>
      <charset val="134"/>
      <scheme val="minor"/>
    </font>
    <font>
      <b/>
      <sz val="12"/>
      <name val="仿宋"/>
      <charset val="134"/>
    </font>
    <font>
      <sz val="10"/>
      <color rgb="FFFF0000"/>
      <name val="宋体"/>
      <charset val="134"/>
      <scheme val="minor"/>
    </font>
    <font>
      <b/>
      <sz val="12"/>
      <color rgb="FF000000"/>
      <name val="仿宋"/>
      <charset val="134"/>
    </font>
    <font>
      <sz val="20"/>
      <color theme="1"/>
      <name val="宋体"/>
      <charset val="134"/>
      <scheme val="minor"/>
    </font>
    <font>
      <b/>
      <sz val="10"/>
      <color rgb="FF000000"/>
      <name val="宋体"/>
      <charset val="134"/>
      <scheme val="minor"/>
    </font>
    <font>
      <b/>
      <sz val="14"/>
      <color theme="1"/>
      <name val="宋体"/>
      <charset val="134"/>
      <scheme val="minor"/>
    </font>
    <font>
      <sz val="12"/>
      <name val="宋体"/>
      <charset val="134"/>
    </font>
    <font>
      <b/>
      <sz val="16"/>
      <name val="宋体"/>
      <charset val="134"/>
    </font>
    <font>
      <sz val="11"/>
      <name val="宋体"/>
      <charset val="134"/>
    </font>
    <font>
      <sz val="12"/>
      <color theme="1"/>
      <name val="宋体"/>
      <charset val="134"/>
    </font>
    <font>
      <sz val="12"/>
      <color rgb="FFFF0000"/>
      <name val="宋体"/>
      <charset val="134"/>
    </font>
    <font>
      <sz val="12"/>
      <color rgb="FF92D050"/>
      <name val="宋体"/>
      <charset val="134"/>
    </font>
    <font>
      <b/>
      <sz val="16"/>
      <color theme="1"/>
      <name val="宋体"/>
      <charset val="134"/>
    </font>
    <font>
      <sz val="12"/>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2"/>
      <name val="宋体"/>
      <charset val="134"/>
      <scheme val="minor"/>
    </font>
  </fonts>
  <fills count="35">
    <fill>
      <patternFill patternType="none"/>
    </fill>
    <fill>
      <patternFill patternType="gray125"/>
    </fill>
    <fill>
      <patternFill patternType="solid">
        <fgColor theme="0" tint="-0.0499893185216834"/>
        <bgColor indexed="64"/>
      </patternFill>
    </fill>
    <fill>
      <patternFill patternType="solid">
        <fgColor theme="9" tint="0.799981688894314"/>
        <bgColor indexed="64"/>
      </patternFill>
    </fill>
    <fill>
      <patternFill patternType="solid">
        <fgColor rgb="FFFFFF00"/>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bottom style="thin">
        <color rgb="FF92D050"/>
      </bottom>
      <diagonal/>
    </border>
    <border>
      <left style="thin">
        <color rgb="FF92D050"/>
      </left>
      <right style="thin">
        <color rgb="FF92D050"/>
      </right>
      <top style="thin">
        <color rgb="FF92D050"/>
      </top>
      <bottom/>
      <diagonal/>
    </border>
    <border>
      <left style="thin">
        <color rgb="FF92D050"/>
      </left>
      <right style="thin">
        <color rgb="FF92D050"/>
      </right>
      <top/>
      <bottom style="thin">
        <color auto="1"/>
      </bottom>
      <diagonal/>
    </border>
    <border>
      <left style="thin">
        <color rgb="FF92D050"/>
      </left>
      <right/>
      <top style="thin">
        <color rgb="FF92D050"/>
      </top>
      <bottom style="thin">
        <color auto="1"/>
      </bottom>
      <diagonal/>
    </border>
    <border>
      <left/>
      <right/>
      <top style="thin">
        <color rgb="FF92D050"/>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30" fillId="7" borderId="0" applyNumberFormat="0" applyBorder="0" applyAlignment="0" applyProtection="0">
      <alignment vertical="center"/>
    </xf>
    <xf numFmtId="0" fontId="31" fillId="8"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6" borderId="0" applyNumberFormat="0" applyBorder="0" applyAlignment="0" applyProtection="0">
      <alignment vertical="center"/>
    </xf>
    <xf numFmtId="0" fontId="32" fillId="9" borderId="0" applyNumberFormat="0" applyBorder="0" applyAlignment="0" applyProtection="0">
      <alignment vertical="center"/>
    </xf>
    <xf numFmtId="43" fontId="0" fillId="0" borderId="0" applyFont="0" applyFill="0" applyBorder="0" applyAlignment="0" applyProtection="0">
      <alignment vertical="center"/>
    </xf>
    <xf numFmtId="0" fontId="33" fillId="10"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22" fillId="0" borderId="0"/>
    <xf numFmtId="0" fontId="0" fillId="11" borderId="8" applyNumberFormat="0" applyFont="0" applyAlignment="0" applyProtection="0">
      <alignment vertical="center"/>
    </xf>
    <xf numFmtId="0" fontId="33" fillId="12" borderId="0" applyNumberFormat="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9" applyNumberFormat="0" applyFill="0" applyAlignment="0" applyProtection="0">
      <alignment vertical="center"/>
    </xf>
    <xf numFmtId="0" fontId="41" fillId="0" borderId="9" applyNumberFormat="0" applyFill="0" applyAlignment="0" applyProtection="0">
      <alignment vertical="center"/>
    </xf>
    <xf numFmtId="0" fontId="33" fillId="13" borderId="0" applyNumberFormat="0" applyBorder="0" applyAlignment="0" applyProtection="0">
      <alignment vertical="center"/>
    </xf>
    <xf numFmtId="0" fontId="36" fillId="0" borderId="10" applyNumberFormat="0" applyFill="0" applyAlignment="0" applyProtection="0">
      <alignment vertical="center"/>
    </xf>
    <xf numFmtId="0" fontId="33" fillId="14" borderId="0" applyNumberFormat="0" applyBorder="0" applyAlignment="0" applyProtection="0">
      <alignment vertical="center"/>
    </xf>
    <xf numFmtId="0" fontId="42" fillId="15" borderId="11" applyNumberFormat="0" applyAlignment="0" applyProtection="0">
      <alignment vertical="center"/>
    </xf>
    <xf numFmtId="0" fontId="43" fillId="15" borderId="7" applyNumberFormat="0" applyAlignment="0" applyProtection="0">
      <alignment vertical="center"/>
    </xf>
    <xf numFmtId="0" fontId="44" fillId="16" borderId="12" applyNumberFormat="0" applyAlignment="0" applyProtection="0">
      <alignment vertical="center"/>
    </xf>
    <xf numFmtId="0" fontId="30" fillId="3" borderId="0" applyNumberFormat="0" applyBorder="0" applyAlignment="0" applyProtection="0">
      <alignment vertical="center"/>
    </xf>
    <xf numFmtId="0" fontId="33" fillId="17" borderId="0" applyNumberFormat="0" applyBorder="0" applyAlignment="0" applyProtection="0">
      <alignment vertical="center"/>
    </xf>
    <xf numFmtId="0" fontId="45" fillId="0" borderId="13" applyNumberFormat="0" applyFill="0" applyAlignment="0" applyProtection="0">
      <alignment vertical="center"/>
    </xf>
    <xf numFmtId="0" fontId="46" fillId="0" borderId="14" applyNumberFormat="0" applyFill="0" applyAlignment="0" applyProtection="0">
      <alignment vertical="center"/>
    </xf>
    <xf numFmtId="0" fontId="47" fillId="18" borderId="0" applyNumberFormat="0" applyBorder="0" applyAlignment="0" applyProtection="0">
      <alignment vertical="center"/>
    </xf>
    <xf numFmtId="0" fontId="48" fillId="19" borderId="0" applyNumberFormat="0" applyBorder="0" applyAlignment="0" applyProtection="0">
      <alignment vertical="center"/>
    </xf>
    <xf numFmtId="0" fontId="30" fillId="5" borderId="0" applyNumberFormat="0" applyBorder="0" applyAlignment="0" applyProtection="0">
      <alignment vertical="center"/>
    </xf>
    <xf numFmtId="0" fontId="33"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3" fillId="29" borderId="0" applyNumberFormat="0" applyBorder="0" applyAlignment="0" applyProtection="0">
      <alignment vertical="center"/>
    </xf>
    <xf numFmtId="0" fontId="30"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0" fillId="33" borderId="0" applyNumberFormat="0" applyBorder="0" applyAlignment="0" applyProtection="0">
      <alignment vertical="center"/>
    </xf>
    <xf numFmtId="0" fontId="33" fillId="34" borderId="0" applyNumberFormat="0" applyBorder="0" applyAlignment="0" applyProtection="0">
      <alignment vertical="center"/>
    </xf>
  </cellStyleXfs>
  <cellXfs count="99">
    <xf numFmtId="0" fontId="0" fillId="0" borderId="0" xfId="0">
      <alignment vertical="center"/>
    </xf>
    <xf numFmtId="0" fontId="1" fillId="0" borderId="0" xfId="0" applyFont="1" applyFill="1" applyBorder="1" applyAlignment="1"/>
    <xf numFmtId="0" fontId="2" fillId="0" borderId="0" xfId="0" applyFont="1" applyFill="1" applyBorder="1" applyAlignment="1"/>
    <xf numFmtId="176" fontId="3" fillId="0" borderId="0"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0"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176" fontId="5" fillId="0" borderId="1" xfId="0" applyNumberFormat="1" applyFont="1" applyFill="1" applyBorder="1" applyAlignment="1">
      <alignment horizontal="center" vertical="center" wrapText="1"/>
    </xf>
    <xf numFmtId="0" fontId="6"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xf>
    <xf numFmtId="10" fontId="5" fillId="0" borderId="1" xfId="0" applyNumberFormat="1" applyFont="1" applyFill="1" applyBorder="1" applyAlignment="1">
      <alignment horizontal="center" vertical="center" wrapText="1"/>
    </xf>
    <xf numFmtId="0" fontId="7" fillId="0" borderId="1" xfId="0" applyFont="1" applyBorder="1" applyAlignment="1">
      <alignment horizontal="left" vertical="center" wrapText="1"/>
    </xf>
    <xf numFmtId="0" fontId="5" fillId="0" borderId="1" xfId="0" applyFont="1" applyFill="1" applyBorder="1" applyAlignment="1">
      <alignment horizontal="left" vertical="center" wrapText="1"/>
    </xf>
    <xf numFmtId="177" fontId="5" fillId="0" borderId="1" xfId="0" applyNumberFormat="1" applyFont="1" applyFill="1" applyBorder="1" applyAlignment="1">
      <alignment horizontal="center" vertical="center" wrapText="1"/>
    </xf>
    <xf numFmtId="0" fontId="8" fillId="0" borderId="0" xfId="0" applyFont="1" applyFill="1" applyBorder="1" applyAlignment="1"/>
    <xf numFmtId="177" fontId="9" fillId="0" borderId="1" xfId="13"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0" fontId="4" fillId="0" borderId="1" xfId="0" applyNumberFormat="1"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177" fontId="5" fillId="0" borderId="0" xfId="0" applyNumberFormat="1" applyFont="1" applyFill="1" applyBorder="1" applyAlignment="1">
      <alignment vertical="center" wrapText="1"/>
    </xf>
    <xf numFmtId="10" fontId="4" fillId="0" borderId="0" xfId="0" applyNumberFormat="1" applyFont="1" applyFill="1" applyBorder="1" applyAlignment="1">
      <alignment horizontal="center" vertical="center" wrapText="1"/>
    </xf>
    <xf numFmtId="10" fontId="5" fillId="0" borderId="0" xfId="0" applyNumberFormat="1" applyFont="1" applyFill="1" applyBorder="1" applyAlignment="1">
      <alignment vertical="center" wrapText="1"/>
    </xf>
    <xf numFmtId="177" fontId="8" fillId="0" borderId="0" xfId="0" applyNumberFormat="1" applyFont="1" applyFill="1" applyBorder="1" applyAlignment="1"/>
    <xf numFmtId="177" fontId="0" fillId="0" borderId="0" xfId="0" applyNumberFormat="1" applyFont="1" applyFill="1" applyBorder="1" applyAlignment="1"/>
    <xf numFmtId="0" fontId="0" fillId="0" borderId="0" xfId="0" applyAlignment="1">
      <alignment vertical="center" wrapText="1"/>
    </xf>
    <xf numFmtId="0" fontId="10" fillId="0" borderId="0" xfId="0" applyFont="1" applyAlignment="1">
      <alignment horizontal="center" vertical="center"/>
    </xf>
    <xf numFmtId="0" fontId="11" fillId="0" borderId="2" xfId="0" applyFont="1" applyBorder="1" applyAlignment="1">
      <alignment horizontal="center" vertical="center"/>
    </xf>
    <xf numFmtId="0" fontId="12" fillId="0" borderId="3" xfId="0" applyFont="1" applyBorder="1" applyAlignment="1">
      <alignment horizontal="left" vertical="center"/>
    </xf>
    <xf numFmtId="14" fontId="12" fillId="0" borderId="3" xfId="0" applyNumberFormat="1" applyFont="1" applyBorder="1" applyAlignment="1">
      <alignment horizontal="left" vertical="center"/>
    </xf>
    <xf numFmtId="0" fontId="12" fillId="0" borderId="0" xfId="0" applyFont="1" applyBorder="1" applyAlignment="1">
      <alignment horizontal="center" vertical="center"/>
    </xf>
    <xf numFmtId="0" fontId="12" fillId="0" borderId="0" xfId="0" applyFont="1" applyBorder="1" applyAlignment="1">
      <alignment horizontal="left" vertical="center"/>
    </xf>
    <xf numFmtId="0" fontId="12" fillId="0" borderId="4" xfId="0" applyFont="1" applyBorder="1" applyAlignment="1">
      <alignment horizontal="left" vertical="center"/>
    </xf>
    <xf numFmtId="14" fontId="12" fillId="0" borderId="4" xfId="0" applyNumberFormat="1" applyFont="1" applyBorder="1" applyAlignment="1">
      <alignment horizontal="left"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3" fillId="0" borderId="6" xfId="0" applyFont="1" applyBorder="1" applyAlignment="1">
      <alignment horizontal="left" vertical="center" wrapText="1"/>
    </xf>
    <xf numFmtId="0" fontId="12" fillId="0" borderId="6" xfId="0" applyFont="1" applyBorder="1" applyAlignment="1">
      <alignment horizontal="left" vertical="center"/>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5" fillId="0" borderId="1" xfId="0" applyFont="1" applyBorder="1" applyAlignment="1">
      <alignment horizontal="left" vertical="center" wrapText="1"/>
    </xf>
    <xf numFmtId="0" fontId="14"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14"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5" fillId="0" borderId="1" xfId="0" applyFont="1" applyBorder="1" applyAlignment="1">
      <alignment vertical="center" wrapText="1"/>
    </xf>
    <xf numFmtId="0" fontId="16"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7" fillId="0" borderId="1" xfId="0" applyFont="1" applyBorder="1" applyAlignment="1">
      <alignment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19" fillId="0" borderId="0" xfId="0" applyFont="1">
      <alignment vertical="center"/>
    </xf>
    <xf numFmtId="0" fontId="0" fillId="0" borderId="1" xfId="0" applyBorder="1" applyAlignment="1">
      <alignment horizontal="center" vertical="center"/>
    </xf>
    <xf numFmtId="0" fontId="5" fillId="0" borderId="1" xfId="0" applyFont="1" applyFill="1" applyBorder="1" applyAlignment="1">
      <alignment vertical="center" wrapText="1"/>
    </xf>
    <xf numFmtId="0" fontId="0" fillId="0" borderId="0" xfId="0" applyFill="1" applyBorder="1">
      <alignment vertical="center"/>
    </xf>
    <xf numFmtId="0" fontId="5" fillId="5" borderId="1" xfId="0" applyFont="1" applyFill="1" applyBorder="1" applyAlignment="1">
      <alignment horizontal="center" vertical="center" wrapText="1"/>
    </xf>
    <xf numFmtId="0" fontId="20"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5" fillId="5" borderId="1" xfId="0" applyFont="1" applyFill="1" applyBorder="1" applyAlignment="1">
      <alignment vertical="center" wrapText="1"/>
    </xf>
    <xf numFmtId="0" fontId="5" fillId="6" borderId="1" xfId="0" applyFont="1" applyFill="1" applyBorder="1" applyAlignment="1">
      <alignment horizontal="center" vertical="center" wrapText="1"/>
    </xf>
    <xf numFmtId="0" fontId="5" fillId="6" borderId="1" xfId="0" applyFont="1" applyFill="1" applyBorder="1" applyAlignment="1">
      <alignment horizontal="left" vertical="center" wrapText="1"/>
    </xf>
    <xf numFmtId="0" fontId="5" fillId="6" borderId="1" xfId="0" applyFont="1" applyFill="1" applyBorder="1" applyAlignment="1">
      <alignment horizontal="justify" vertical="center" wrapText="1"/>
    </xf>
    <xf numFmtId="0" fontId="17" fillId="0" borderId="0" xfId="0" applyFont="1">
      <alignment vertical="center"/>
    </xf>
    <xf numFmtId="0" fontId="0" fillId="0" borderId="0" xfId="0" applyAlignment="1">
      <alignment horizontal="center" vertical="center" wrapText="1"/>
    </xf>
    <xf numFmtId="0" fontId="21" fillId="0" borderId="0" xfId="0" applyFont="1" applyAlignment="1">
      <alignment horizontal="center" vertical="center" wrapText="1"/>
    </xf>
    <xf numFmtId="0" fontId="0" fillId="0" borderId="0" xfId="0" applyAlignment="1">
      <alignment horizontal="left" vertical="center" wrapText="1"/>
    </xf>
    <xf numFmtId="0" fontId="22" fillId="0" borderId="0" xfId="0" applyFont="1" applyBorder="1" applyAlignment="1">
      <alignment vertical="center" wrapText="1"/>
    </xf>
    <xf numFmtId="0" fontId="22" fillId="0" borderId="0" xfId="0" applyFont="1" applyBorder="1" applyAlignment="1">
      <alignment horizontal="center" vertical="center" wrapText="1"/>
    </xf>
    <xf numFmtId="0" fontId="23" fillId="0" borderId="0" xfId="0" applyFont="1" applyAlignment="1">
      <alignment horizontal="center" vertical="center" wrapText="1"/>
    </xf>
    <xf numFmtId="0" fontId="24" fillId="0" borderId="0" xfId="0" applyFont="1" applyBorder="1" applyAlignment="1">
      <alignment horizontal="center" vertical="center" wrapText="1"/>
    </xf>
    <xf numFmtId="0" fontId="24" fillId="0" borderId="0" xfId="0" applyFont="1" applyBorder="1" applyAlignment="1">
      <alignment horizontal="left" vertical="center" wrapText="1"/>
    </xf>
    <xf numFmtId="0" fontId="25" fillId="0" borderId="0" xfId="0" applyFont="1" applyBorder="1" applyAlignment="1">
      <alignment horizontal="center" vertical="center"/>
    </xf>
    <xf numFmtId="0" fontId="26" fillId="0" borderId="0" xfId="0" applyFont="1" applyBorder="1">
      <alignment vertical="center"/>
    </xf>
    <xf numFmtId="0" fontId="27" fillId="0" borderId="0" xfId="0" applyFont="1" applyBorder="1">
      <alignment vertical="center"/>
    </xf>
    <xf numFmtId="0" fontId="25" fillId="0" borderId="0" xfId="0" applyFont="1" applyBorder="1">
      <alignment vertical="center"/>
    </xf>
    <xf numFmtId="0" fontId="28" fillId="0" borderId="0" xfId="0" applyFont="1" applyAlignment="1">
      <alignment horizontal="center" vertical="center"/>
    </xf>
    <xf numFmtId="0" fontId="29" fillId="0" borderId="0" xfId="0" applyFont="1">
      <alignment vertical="center"/>
    </xf>
    <xf numFmtId="0" fontId="26" fillId="0" borderId="0" xfId="0" applyFont="1" applyBorder="1" applyAlignment="1">
      <alignment horizontal="center" vertical="center"/>
    </xf>
    <xf numFmtId="0" fontId="26" fillId="0" borderId="0" xfId="0" applyFont="1" applyBorder="1" applyAlignment="1">
      <alignment vertical="top" wrapText="1"/>
    </xf>
    <xf numFmtId="0" fontId="26" fillId="0" borderId="0" xfId="0" applyFont="1" applyBorder="1" applyAlignment="1">
      <alignment horizontal="center" vertical="top" wrapText="1"/>
    </xf>
    <xf numFmtId="0" fontId="29" fillId="0" borderId="0" xfId="0" applyFont="1" applyAlignment="1">
      <alignment horizontal="left" vertical="center"/>
    </xf>
    <xf numFmtId="0" fontId="27" fillId="0" borderId="0" xfId="0" applyFont="1" applyBorder="1" applyAlignment="1">
      <alignment vertical="top" wrapText="1"/>
    </xf>
    <xf numFmtId="0" fontId="27" fillId="0" borderId="0" xfId="0" applyFont="1" applyBorder="1" applyAlignment="1">
      <alignment horizontal="center" vertical="top" wrapText="1"/>
    </xf>
    <xf numFmtId="0" fontId="27" fillId="0" borderId="0" xfId="0" applyFont="1" applyBorder="1" applyAlignment="1">
      <alignment horizontal="center" vertical="center"/>
    </xf>
    <xf numFmtId="0" fontId="25" fillId="0" borderId="0" xfId="0" applyFont="1" applyBorder="1" applyAlignment="1">
      <alignment vertical="top" wrapText="1"/>
    </xf>
    <xf numFmtId="0" fontId="25" fillId="0" borderId="0" xfId="0" applyFont="1" applyBorder="1" applyAlignment="1">
      <alignment horizontal="center" vertical="top"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3"/>
  <sheetViews>
    <sheetView workbookViewId="0">
      <selection activeCell="F13" sqref="F13"/>
    </sheetView>
  </sheetViews>
  <sheetFormatPr defaultColWidth="30" defaultRowHeight="14.25" outlineLevelCol="5"/>
  <cols>
    <col min="1" max="1" width="5.875" style="84" customWidth="1"/>
    <col min="2" max="2" width="26" style="87" customWidth="1"/>
    <col min="3" max="3" width="30" style="87" customWidth="1"/>
    <col min="4" max="4" width="11.875" style="84" customWidth="1"/>
    <col min="5" max="5" width="9.75" style="84" customWidth="1"/>
    <col min="6" max="16381" width="30" style="87" customWidth="1"/>
    <col min="16382" max="16384" width="30" style="87"/>
  </cols>
  <sheetData>
    <row r="1" ht="20.25" spans="1:5">
      <c r="A1" s="88" t="s">
        <v>0</v>
      </c>
      <c r="B1" s="88"/>
      <c r="C1" s="88"/>
      <c r="D1" s="88"/>
      <c r="E1" s="88"/>
    </row>
    <row r="2" s="84" customFormat="1" spans="1:6">
      <c r="A2" s="84" t="s">
        <v>1</v>
      </c>
      <c r="B2" s="84" t="s">
        <v>2</v>
      </c>
      <c r="C2" s="84" t="s">
        <v>3</v>
      </c>
      <c r="D2" s="84" t="s">
        <v>4</v>
      </c>
      <c r="E2" s="84" t="s">
        <v>5</v>
      </c>
      <c r="F2" s="89"/>
    </row>
    <row r="3" s="85" customFormat="1" spans="1:6">
      <c r="A3" s="90">
        <v>1</v>
      </c>
      <c r="B3" s="91" t="s">
        <v>6</v>
      </c>
      <c r="C3" s="91" t="s">
        <v>7</v>
      </c>
      <c r="D3" s="92" t="s">
        <v>8</v>
      </c>
      <c r="E3" s="92" t="s">
        <v>9</v>
      </c>
      <c r="F3" s="89"/>
    </row>
    <row r="4" s="85" customFormat="1" spans="1:6">
      <c r="A4" s="90">
        <v>2</v>
      </c>
      <c r="B4" s="91" t="s">
        <v>10</v>
      </c>
      <c r="C4" s="91" t="s">
        <v>11</v>
      </c>
      <c r="D4" s="92" t="s">
        <v>8</v>
      </c>
      <c r="E4" s="92" t="s">
        <v>9</v>
      </c>
      <c r="F4" s="89"/>
    </row>
    <row r="5" s="85" customFormat="1" spans="1:6">
      <c r="A5" s="90">
        <v>3</v>
      </c>
      <c r="B5" s="91" t="s">
        <v>12</v>
      </c>
      <c r="C5" s="91" t="s">
        <v>13</v>
      </c>
      <c r="D5" s="92" t="s">
        <v>8</v>
      </c>
      <c r="E5" s="92" t="s">
        <v>9</v>
      </c>
      <c r="F5" s="93"/>
    </row>
    <row r="6" s="85" customFormat="1" spans="1:6">
      <c r="A6" s="90">
        <v>4</v>
      </c>
      <c r="B6" s="91" t="s">
        <v>14</v>
      </c>
      <c r="D6" s="92" t="s">
        <v>8</v>
      </c>
      <c r="E6" s="90" t="s">
        <v>15</v>
      </c>
      <c r="F6" s="89"/>
    </row>
    <row r="7" s="85" customFormat="1" spans="1:5">
      <c r="A7" s="90">
        <v>5</v>
      </c>
      <c r="B7" s="91" t="s">
        <v>16</v>
      </c>
      <c r="D7" s="92" t="s">
        <v>8</v>
      </c>
      <c r="E7" s="90" t="s">
        <v>15</v>
      </c>
    </row>
    <row r="8" s="85" customFormat="1" spans="1:5">
      <c r="A8" s="90">
        <v>6</v>
      </c>
      <c r="B8" s="91" t="s">
        <v>17</v>
      </c>
      <c r="D8" s="92" t="s">
        <v>8</v>
      </c>
      <c r="E8" s="90" t="s">
        <v>15</v>
      </c>
    </row>
    <row r="9" s="85" customFormat="1" spans="1:5">
      <c r="A9" s="90">
        <v>7</v>
      </c>
      <c r="B9" s="91" t="s">
        <v>18</v>
      </c>
      <c r="D9" s="92" t="s">
        <v>8</v>
      </c>
      <c r="E9" s="90" t="s">
        <v>15</v>
      </c>
    </row>
    <row r="10" s="85" customFormat="1" spans="1:5">
      <c r="A10" s="90">
        <v>8</v>
      </c>
      <c r="B10" s="91" t="s">
        <v>19</v>
      </c>
      <c r="C10" s="91" t="s">
        <v>20</v>
      </c>
      <c r="D10" s="92" t="s">
        <v>8</v>
      </c>
      <c r="E10" s="92" t="s">
        <v>9</v>
      </c>
    </row>
    <row r="11" s="86" customFormat="1" spans="1:5">
      <c r="A11" s="90">
        <v>9</v>
      </c>
      <c r="B11" s="94" t="s">
        <v>21</v>
      </c>
      <c r="C11" s="94" t="s">
        <v>22</v>
      </c>
      <c r="D11" s="92" t="s">
        <v>8</v>
      </c>
      <c r="E11" s="95" t="s">
        <v>9</v>
      </c>
    </row>
    <row r="12" s="86" customFormat="1" spans="1:5">
      <c r="A12" s="90">
        <v>10</v>
      </c>
      <c r="B12" s="94" t="s">
        <v>23</v>
      </c>
      <c r="C12" s="94" t="s">
        <v>24</v>
      </c>
      <c r="D12" s="92" t="s">
        <v>8</v>
      </c>
      <c r="E12" s="95" t="s">
        <v>9</v>
      </c>
    </row>
    <row r="13" s="86" customFormat="1" spans="1:5">
      <c r="A13" s="90">
        <v>11</v>
      </c>
      <c r="B13" s="94" t="s">
        <v>25</v>
      </c>
      <c r="C13" s="94" t="s">
        <v>26</v>
      </c>
      <c r="D13" s="92" t="s">
        <v>8</v>
      </c>
      <c r="E13" s="95" t="s">
        <v>9</v>
      </c>
    </row>
    <row r="14" s="86" customFormat="1" spans="1:5">
      <c r="A14" s="90">
        <v>12</v>
      </c>
      <c r="B14" s="94" t="s">
        <v>27</v>
      </c>
      <c r="D14" s="92" t="s">
        <v>8</v>
      </c>
      <c r="E14" s="96" t="s">
        <v>15</v>
      </c>
    </row>
    <row r="15" spans="1:5">
      <c r="A15" s="90">
        <v>13</v>
      </c>
      <c r="B15" s="97" t="s">
        <v>28</v>
      </c>
      <c r="C15" s="97" t="s">
        <v>29</v>
      </c>
      <c r="D15" s="98" t="s">
        <v>30</v>
      </c>
      <c r="E15" s="84" t="s">
        <v>31</v>
      </c>
    </row>
    <row r="16" spans="1:5">
      <c r="A16" s="90">
        <v>14</v>
      </c>
      <c r="B16" s="97" t="s">
        <v>32</v>
      </c>
      <c r="C16" s="87" t="s">
        <v>33</v>
      </c>
      <c r="D16" s="98" t="s">
        <v>30</v>
      </c>
      <c r="E16" s="84" t="s">
        <v>31</v>
      </c>
    </row>
    <row r="17" spans="1:5">
      <c r="A17" s="90">
        <v>15</v>
      </c>
      <c r="B17" s="97" t="s">
        <v>34</v>
      </c>
      <c r="C17" s="87" t="s">
        <v>35</v>
      </c>
      <c r="D17" s="98" t="s">
        <v>30</v>
      </c>
      <c r="E17" s="84" t="s">
        <v>31</v>
      </c>
    </row>
    <row r="18" spans="1:5">
      <c r="A18" s="90">
        <v>16</v>
      </c>
      <c r="B18" s="97" t="s">
        <v>36</v>
      </c>
      <c r="C18" s="87" t="s">
        <v>37</v>
      </c>
      <c r="D18" s="98" t="s">
        <v>30</v>
      </c>
      <c r="E18" s="84" t="s">
        <v>31</v>
      </c>
    </row>
    <row r="19" spans="1:5">
      <c r="A19" s="90">
        <v>17</v>
      </c>
      <c r="B19" s="97" t="s">
        <v>38</v>
      </c>
      <c r="C19" s="87" t="s">
        <v>39</v>
      </c>
      <c r="D19" s="98" t="s">
        <v>30</v>
      </c>
      <c r="E19" s="84" t="s">
        <v>31</v>
      </c>
    </row>
    <row r="20" spans="1:5">
      <c r="A20" s="90">
        <v>18</v>
      </c>
      <c r="B20" s="97" t="s">
        <v>40</v>
      </c>
      <c r="C20" s="87" t="s">
        <v>41</v>
      </c>
      <c r="D20" s="98" t="s">
        <v>30</v>
      </c>
      <c r="E20" s="84" t="s">
        <v>31</v>
      </c>
    </row>
    <row r="21" spans="1:5">
      <c r="A21" s="90">
        <v>19</v>
      </c>
      <c r="B21" s="97" t="s">
        <v>42</v>
      </c>
      <c r="C21" s="87" t="s">
        <v>43</v>
      </c>
      <c r="D21" s="98" t="s">
        <v>30</v>
      </c>
      <c r="E21" s="84" t="s">
        <v>31</v>
      </c>
    </row>
    <row r="22" spans="1:5">
      <c r="A22" s="90">
        <v>20</v>
      </c>
      <c r="B22" s="97" t="s">
        <v>44</v>
      </c>
      <c r="C22" s="87" t="s">
        <v>45</v>
      </c>
      <c r="D22" s="98" t="s">
        <v>30</v>
      </c>
      <c r="E22" s="84" t="s">
        <v>31</v>
      </c>
    </row>
    <row r="23" spans="1:5">
      <c r="A23" s="90">
        <v>21</v>
      </c>
      <c r="B23" s="97" t="s">
        <v>46</v>
      </c>
      <c r="C23" s="87" t="s">
        <v>47</v>
      </c>
      <c r="D23" s="98" t="s">
        <v>30</v>
      </c>
      <c r="E23" s="84" t="s">
        <v>31</v>
      </c>
    </row>
  </sheetData>
  <mergeCells count="1">
    <mergeCell ref="A1:E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
  <sheetViews>
    <sheetView workbookViewId="0">
      <selection activeCell="E17" sqref="E17"/>
    </sheetView>
  </sheetViews>
  <sheetFormatPr defaultColWidth="30" defaultRowHeight="14.25" outlineLevelCol="4"/>
  <cols>
    <col min="1" max="1" width="5.875" style="80" customWidth="1"/>
    <col min="2" max="2" width="26" style="79" customWidth="1"/>
    <col min="3" max="4" width="9.75" style="80" customWidth="1"/>
    <col min="5" max="5" width="62.375" style="79" customWidth="1"/>
    <col min="6" max="16381" width="30" style="79" customWidth="1"/>
    <col min="16382" max="16384" width="30" style="79"/>
  </cols>
  <sheetData>
    <row r="1" s="79" customFormat="1" ht="20.25" spans="1:5">
      <c r="A1" s="81" t="s">
        <v>48</v>
      </c>
      <c r="B1" s="81"/>
      <c r="C1" s="81"/>
      <c r="D1" s="81"/>
      <c r="E1" s="81"/>
    </row>
    <row r="2" s="80" customFormat="1" ht="30" customHeight="1" spans="1:5">
      <c r="A2" s="82" t="s">
        <v>1</v>
      </c>
      <c r="B2" s="82" t="s">
        <v>2</v>
      </c>
      <c r="C2" s="82" t="s">
        <v>49</v>
      </c>
      <c r="D2" s="82" t="s">
        <v>50</v>
      </c>
      <c r="E2" s="82" t="s">
        <v>51</v>
      </c>
    </row>
    <row r="3" s="79" customFormat="1" ht="30" customHeight="1" spans="1:5">
      <c r="A3" s="82">
        <v>1</v>
      </c>
      <c r="B3" s="83" t="s">
        <v>6</v>
      </c>
      <c r="C3" s="82" t="s">
        <v>9</v>
      </c>
      <c r="D3" s="82" t="s">
        <v>52</v>
      </c>
      <c r="E3" s="83" t="s">
        <v>53</v>
      </c>
    </row>
    <row r="4" s="79" customFormat="1" ht="30" customHeight="1" spans="1:5">
      <c r="A4" s="82">
        <v>2</v>
      </c>
      <c r="B4" s="83" t="s">
        <v>10</v>
      </c>
      <c r="C4" s="82" t="s">
        <v>9</v>
      </c>
      <c r="D4" s="82" t="s">
        <v>52</v>
      </c>
      <c r="E4" s="83" t="s">
        <v>54</v>
      </c>
    </row>
    <row r="5" s="79" customFormat="1" ht="30" customHeight="1" spans="1:5">
      <c r="A5" s="82">
        <v>3</v>
      </c>
      <c r="B5" s="83" t="s">
        <v>12</v>
      </c>
      <c r="C5" s="82" t="s">
        <v>9</v>
      </c>
      <c r="D5" s="82" t="s">
        <v>52</v>
      </c>
      <c r="E5" s="83" t="s">
        <v>53</v>
      </c>
    </row>
    <row r="6" s="79" customFormat="1" ht="49" customHeight="1" spans="1:5">
      <c r="A6" s="82">
        <v>4</v>
      </c>
      <c r="B6" s="83" t="s">
        <v>14</v>
      </c>
      <c r="C6" s="82" t="s">
        <v>15</v>
      </c>
      <c r="D6" s="82" t="s">
        <v>52</v>
      </c>
      <c r="E6" s="83" t="s">
        <v>55</v>
      </c>
    </row>
    <row r="7" s="79" customFormat="1" ht="30" customHeight="1" spans="1:5">
      <c r="A7" s="82">
        <v>5</v>
      </c>
      <c r="B7" s="83" t="s">
        <v>16</v>
      </c>
      <c r="C7" s="82" t="s">
        <v>15</v>
      </c>
      <c r="D7" s="82" t="s">
        <v>52</v>
      </c>
      <c r="E7" s="83" t="s">
        <v>56</v>
      </c>
    </row>
    <row r="8" s="79" customFormat="1" ht="30" customHeight="1" spans="1:5">
      <c r="A8" s="82">
        <v>6</v>
      </c>
      <c r="B8" s="83" t="s">
        <v>17</v>
      </c>
      <c r="C8" s="82" t="s">
        <v>15</v>
      </c>
      <c r="D8" s="82" t="s">
        <v>52</v>
      </c>
      <c r="E8" s="83" t="s">
        <v>56</v>
      </c>
    </row>
    <row r="9" s="79" customFormat="1" ht="30" customHeight="1" spans="1:5">
      <c r="A9" s="82">
        <v>7</v>
      </c>
      <c r="B9" s="83" t="s">
        <v>18</v>
      </c>
      <c r="C9" s="82" t="s">
        <v>15</v>
      </c>
      <c r="D9" s="82" t="s">
        <v>52</v>
      </c>
      <c r="E9" s="83" t="s">
        <v>56</v>
      </c>
    </row>
    <row r="10" s="79" customFormat="1" ht="30" customHeight="1" spans="1:5">
      <c r="A10" s="82">
        <v>8</v>
      </c>
      <c r="B10" s="83" t="s">
        <v>19</v>
      </c>
      <c r="C10" s="82" t="s">
        <v>9</v>
      </c>
      <c r="D10" s="82" t="s">
        <v>52</v>
      </c>
      <c r="E10" s="83" t="s">
        <v>53</v>
      </c>
    </row>
    <row r="11" s="79" customFormat="1" ht="30" customHeight="1" spans="1:5">
      <c r="A11" s="82">
        <v>9</v>
      </c>
      <c r="B11" s="83" t="s">
        <v>21</v>
      </c>
      <c r="C11" s="82" t="s">
        <v>9</v>
      </c>
      <c r="D11" s="82" t="s">
        <v>57</v>
      </c>
      <c r="E11" s="83" t="s">
        <v>53</v>
      </c>
    </row>
    <row r="12" s="79" customFormat="1" ht="30" customHeight="1" spans="1:5">
      <c r="A12" s="82">
        <v>10</v>
      </c>
      <c r="B12" s="83" t="s">
        <v>23</v>
      </c>
      <c r="C12" s="82" t="s">
        <v>9</v>
      </c>
      <c r="D12" s="82" t="s">
        <v>58</v>
      </c>
      <c r="E12" s="83" t="s">
        <v>59</v>
      </c>
    </row>
    <row r="13" s="79" customFormat="1" ht="30" customHeight="1" spans="1:5">
      <c r="A13" s="82">
        <v>11</v>
      </c>
      <c r="B13" s="83" t="s">
        <v>25</v>
      </c>
      <c r="C13" s="82" t="s">
        <v>9</v>
      </c>
      <c r="D13" s="82" t="s">
        <v>58</v>
      </c>
      <c r="E13" s="83" t="s">
        <v>59</v>
      </c>
    </row>
    <row r="14" s="79" customFormat="1" ht="30" customHeight="1" spans="1:5">
      <c r="A14" s="82">
        <v>12</v>
      </c>
      <c r="B14" s="83" t="s">
        <v>27</v>
      </c>
      <c r="C14" s="82" t="s">
        <v>15</v>
      </c>
      <c r="D14" s="82" t="s">
        <v>58</v>
      </c>
      <c r="E14" s="83" t="s">
        <v>60</v>
      </c>
    </row>
  </sheetData>
  <mergeCells count="1">
    <mergeCell ref="A1:E1"/>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34"/>
  <sheetViews>
    <sheetView topLeftCell="A15" workbookViewId="0">
      <selection activeCell="J32" sqref="J32"/>
    </sheetView>
  </sheetViews>
  <sheetFormatPr defaultColWidth="9" defaultRowHeight="13.5" outlineLevelCol="6"/>
  <cols>
    <col min="1" max="1" width="5.125" style="76" customWidth="1"/>
    <col min="2" max="2" width="18.25" style="76" customWidth="1"/>
    <col min="3" max="3" width="23.375" style="76" customWidth="1"/>
    <col min="4" max="4" width="9" style="76"/>
    <col min="5" max="5" width="7.375" style="76" customWidth="1"/>
    <col min="6" max="6" width="9.5" style="76" customWidth="1"/>
    <col min="7" max="7" width="11.625" style="76" customWidth="1"/>
    <col min="8" max="16384" width="9" style="76"/>
  </cols>
  <sheetData>
    <row r="2" ht="21" customHeight="1" spans="1:7">
      <c r="A2" s="77" t="s">
        <v>61</v>
      </c>
      <c r="B2" s="77"/>
      <c r="C2" s="77"/>
      <c r="D2" s="77"/>
      <c r="E2" s="77"/>
      <c r="F2" s="77"/>
      <c r="G2" s="77"/>
    </row>
    <row r="3" s="76" customFormat="1" ht="30" customHeight="1" spans="1:7">
      <c r="A3" s="76" t="s">
        <v>1</v>
      </c>
      <c r="B3" s="76" t="s">
        <v>62</v>
      </c>
      <c r="C3" s="76" t="s">
        <v>63</v>
      </c>
      <c r="D3" s="76" t="s">
        <v>64</v>
      </c>
      <c r="E3" s="76" t="s">
        <v>65</v>
      </c>
      <c r="F3" s="76" t="s">
        <v>66</v>
      </c>
      <c r="G3" s="76" t="s">
        <v>5</v>
      </c>
    </row>
    <row r="4" ht="18" customHeight="1" spans="1:7">
      <c r="A4" s="76">
        <v>1</v>
      </c>
      <c r="B4" s="78" t="s">
        <v>67</v>
      </c>
      <c r="C4" s="78" t="s">
        <v>68</v>
      </c>
      <c r="D4" s="76">
        <v>2012</v>
      </c>
      <c r="E4" s="76" t="s">
        <v>69</v>
      </c>
      <c r="F4" s="76">
        <v>15</v>
      </c>
      <c r="G4" s="76" t="s">
        <v>70</v>
      </c>
    </row>
    <row r="5" ht="18" customHeight="1" spans="1:7">
      <c r="A5" s="76">
        <v>2</v>
      </c>
      <c r="B5" s="78" t="s">
        <v>71</v>
      </c>
      <c r="C5" s="78" t="s">
        <v>72</v>
      </c>
      <c r="D5" s="76">
        <v>2017</v>
      </c>
      <c r="E5" s="76" t="s">
        <v>69</v>
      </c>
      <c r="F5" s="76">
        <v>15</v>
      </c>
      <c r="G5" s="76" t="s">
        <v>70</v>
      </c>
    </row>
    <row r="6" ht="18" customHeight="1" spans="1:7">
      <c r="A6" s="76">
        <v>3</v>
      </c>
      <c r="B6" s="78" t="s">
        <v>73</v>
      </c>
      <c r="C6" s="78" t="s">
        <v>74</v>
      </c>
      <c r="D6" s="76">
        <v>2012</v>
      </c>
      <c r="E6" s="76" t="s">
        <v>69</v>
      </c>
      <c r="F6" s="76">
        <v>15</v>
      </c>
      <c r="G6" s="76" t="s">
        <v>70</v>
      </c>
    </row>
    <row r="7" ht="18" customHeight="1" spans="1:7">
      <c r="A7" s="76">
        <v>4</v>
      </c>
      <c r="B7" s="78" t="s">
        <v>75</v>
      </c>
      <c r="C7" s="78" t="s">
        <v>76</v>
      </c>
      <c r="D7" s="76">
        <v>2008</v>
      </c>
      <c r="E7" s="76" t="s">
        <v>69</v>
      </c>
      <c r="F7" s="76">
        <v>15</v>
      </c>
      <c r="G7" s="76" t="s">
        <v>70</v>
      </c>
    </row>
    <row r="8" ht="18" customHeight="1" spans="1:7">
      <c r="A8" s="76">
        <v>5</v>
      </c>
      <c r="B8" s="78" t="s">
        <v>77</v>
      </c>
      <c r="C8" s="78" t="s">
        <v>78</v>
      </c>
      <c r="D8" s="76">
        <v>2013</v>
      </c>
      <c r="E8" s="76" t="s">
        <v>69</v>
      </c>
      <c r="F8" s="76">
        <v>15</v>
      </c>
      <c r="G8" s="76" t="s">
        <v>70</v>
      </c>
    </row>
    <row r="9" ht="18" customHeight="1" spans="1:7">
      <c r="A9" s="76">
        <v>6</v>
      </c>
      <c r="B9" s="78" t="s">
        <v>79</v>
      </c>
      <c r="C9" s="78" t="s">
        <v>37</v>
      </c>
      <c r="D9" s="76">
        <v>2012</v>
      </c>
      <c r="E9" s="76" t="s">
        <v>69</v>
      </c>
      <c r="F9" s="76">
        <v>15</v>
      </c>
      <c r="G9" s="76" t="s">
        <v>70</v>
      </c>
    </row>
    <row r="10" ht="18" customHeight="1" spans="1:7">
      <c r="A10" s="76">
        <v>7</v>
      </c>
      <c r="B10" s="78" t="s">
        <v>80</v>
      </c>
      <c r="C10" s="78" t="s">
        <v>47</v>
      </c>
      <c r="D10" s="76">
        <v>2012</v>
      </c>
      <c r="E10" s="76" t="s">
        <v>69</v>
      </c>
      <c r="F10" s="76">
        <v>15</v>
      </c>
      <c r="G10" s="76" t="s">
        <v>70</v>
      </c>
    </row>
    <row r="11" ht="18" customHeight="1" spans="1:7">
      <c r="A11" s="76">
        <v>8</v>
      </c>
      <c r="B11" s="78" t="s">
        <v>81</v>
      </c>
      <c r="C11" s="78" t="s">
        <v>24</v>
      </c>
      <c r="D11" s="76">
        <v>2011</v>
      </c>
      <c r="E11" s="76" t="s">
        <v>69</v>
      </c>
      <c r="F11" s="76">
        <v>6</v>
      </c>
      <c r="G11" s="76" t="s">
        <v>82</v>
      </c>
    </row>
    <row r="12" ht="18" customHeight="1" spans="1:7">
      <c r="A12" s="76">
        <v>9</v>
      </c>
      <c r="B12" s="78" t="s">
        <v>83</v>
      </c>
      <c r="C12" s="78" t="s">
        <v>84</v>
      </c>
      <c r="D12" s="76">
        <v>2009</v>
      </c>
      <c r="E12" s="76" t="s">
        <v>69</v>
      </c>
      <c r="F12" s="76">
        <v>6</v>
      </c>
      <c r="G12" s="76" t="s">
        <v>82</v>
      </c>
    </row>
    <row r="13" ht="18" customHeight="1" spans="1:7">
      <c r="A13" s="76">
        <v>10</v>
      </c>
      <c r="B13" s="78" t="s">
        <v>85</v>
      </c>
      <c r="C13" s="78" t="s">
        <v>86</v>
      </c>
      <c r="D13" s="76">
        <v>2009</v>
      </c>
      <c r="E13" s="76" t="s">
        <v>69</v>
      </c>
      <c r="F13" s="76">
        <v>6</v>
      </c>
      <c r="G13" s="76" t="s">
        <v>82</v>
      </c>
    </row>
    <row r="14" ht="18" customHeight="1" spans="1:7">
      <c r="A14" s="76">
        <v>11</v>
      </c>
      <c r="B14" s="78" t="s">
        <v>87</v>
      </c>
      <c r="C14" s="78" t="s">
        <v>88</v>
      </c>
      <c r="D14" s="76">
        <v>2009</v>
      </c>
      <c r="E14" s="76" t="s">
        <v>69</v>
      </c>
      <c r="F14" s="76">
        <v>6</v>
      </c>
      <c r="G14" s="76" t="s">
        <v>82</v>
      </c>
    </row>
    <row r="15" ht="18" customHeight="1" spans="1:7">
      <c r="A15" s="76">
        <v>12</v>
      </c>
      <c r="B15" s="78" t="s">
        <v>89</v>
      </c>
      <c r="C15" s="78" t="s">
        <v>90</v>
      </c>
      <c r="D15" s="76">
        <v>2009</v>
      </c>
      <c r="E15" s="76" t="s">
        <v>69</v>
      </c>
      <c r="F15" s="76">
        <v>6</v>
      </c>
      <c r="G15" s="76" t="s">
        <v>82</v>
      </c>
    </row>
    <row r="16" ht="18" customHeight="1" spans="1:7">
      <c r="A16" s="76">
        <v>13</v>
      </c>
      <c r="B16" s="78" t="s">
        <v>91</v>
      </c>
      <c r="C16" s="78" t="s">
        <v>92</v>
      </c>
      <c r="D16" s="76">
        <v>2009</v>
      </c>
      <c r="E16" s="76" t="s">
        <v>69</v>
      </c>
      <c r="F16" s="76">
        <v>6</v>
      </c>
      <c r="G16" s="76" t="s">
        <v>82</v>
      </c>
    </row>
    <row r="17" ht="18" customHeight="1" spans="1:7">
      <c r="A17" s="76">
        <v>14</v>
      </c>
      <c r="B17" s="78" t="s">
        <v>93</v>
      </c>
      <c r="C17" s="78" t="s">
        <v>94</v>
      </c>
      <c r="D17" s="76">
        <v>2009</v>
      </c>
      <c r="E17" s="76" t="s">
        <v>69</v>
      </c>
      <c r="F17" s="76">
        <v>6</v>
      </c>
      <c r="G17" s="76" t="s">
        <v>82</v>
      </c>
    </row>
    <row r="18" ht="18" customHeight="1" spans="1:7">
      <c r="A18" s="76">
        <v>15</v>
      </c>
      <c r="B18" s="78" t="s">
        <v>95</v>
      </c>
      <c r="C18" s="78" t="s">
        <v>96</v>
      </c>
      <c r="D18" s="76">
        <v>2016</v>
      </c>
      <c r="E18" s="76" t="s">
        <v>69</v>
      </c>
      <c r="F18" s="76">
        <v>15</v>
      </c>
      <c r="G18" s="76" t="s">
        <v>70</v>
      </c>
    </row>
    <row r="19" ht="18" customHeight="1" spans="1:7">
      <c r="A19" s="76">
        <v>16</v>
      </c>
      <c r="B19" s="78" t="s">
        <v>97</v>
      </c>
      <c r="C19" s="78" t="s">
        <v>98</v>
      </c>
      <c r="D19" s="76" t="s">
        <v>99</v>
      </c>
      <c r="E19" s="76" t="s">
        <v>100</v>
      </c>
      <c r="F19" s="76" t="str">
        <f>D19</f>
        <v>——</v>
      </c>
      <c r="G19" s="76" t="s">
        <v>101</v>
      </c>
    </row>
    <row r="20" ht="18" customHeight="1" spans="1:7">
      <c r="A20" s="76">
        <v>17</v>
      </c>
      <c r="B20" s="78" t="s">
        <v>102</v>
      </c>
      <c r="C20" s="78" t="s">
        <v>103</v>
      </c>
      <c r="D20" s="76" t="s">
        <v>99</v>
      </c>
      <c r="E20" s="76" t="s">
        <v>100</v>
      </c>
      <c r="F20" s="76" t="str">
        <f t="shared" ref="F20:F34" si="0">D20</f>
        <v>——</v>
      </c>
      <c r="G20" s="76" t="s">
        <v>101</v>
      </c>
    </row>
    <row r="21" ht="18" customHeight="1" spans="1:7">
      <c r="A21" s="76">
        <v>18</v>
      </c>
      <c r="B21" s="78" t="s">
        <v>104</v>
      </c>
      <c r="C21" s="78" t="s">
        <v>105</v>
      </c>
      <c r="D21" s="76" t="s">
        <v>99</v>
      </c>
      <c r="E21" s="76" t="s">
        <v>100</v>
      </c>
      <c r="F21" s="76" t="str">
        <f t="shared" si="0"/>
        <v>——</v>
      </c>
      <c r="G21" s="76" t="s">
        <v>101</v>
      </c>
    </row>
    <row r="22" ht="18" customHeight="1" spans="1:7">
      <c r="A22" s="76">
        <v>19</v>
      </c>
      <c r="B22" s="78" t="s">
        <v>106</v>
      </c>
      <c r="C22" s="78" t="s">
        <v>107</v>
      </c>
      <c r="D22" s="76" t="s">
        <v>99</v>
      </c>
      <c r="E22" s="76" t="s">
        <v>100</v>
      </c>
      <c r="F22" s="76" t="str">
        <f t="shared" si="0"/>
        <v>——</v>
      </c>
      <c r="G22" s="76" t="s">
        <v>101</v>
      </c>
    </row>
    <row r="23" ht="18" customHeight="1" spans="1:7">
      <c r="A23" s="76">
        <v>20</v>
      </c>
      <c r="B23" s="78" t="s">
        <v>108</v>
      </c>
      <c r="C23" s="78" t="s">
        <v>109</v>
      </c>
      <c r="D23" s="76" t="s">
        <v>99</v>
      </c>
      <c r="E23" s="76" t="s">
        <v>100</v>
      </c>
      <c r="F23" s="76" t="str">
        <f t="shared" si="0"/>
        <v>——</v>
      </c>
      <c r="G23" s="76" t="s">
        <v>101</v>
      </c>
    </row>
    <row r="24" ht="18" customHeight="1" spans="1:7">
      <c r="A24" s="76">
        <v>21</v>
      </c>
      <c r="B24" s="78" t="s">
        <v>110</v>
      </c>
      <c r="C24" s="78" t="s">
        <v>111</v>
      </c>
      <c r="D24" s="76" t="s">
        <v>99</v>
      </c>
      <c r="E24" s="76" t="s">
        <v>100</v>
      </c>
      <c r="F24" s="76" t="str">
        <f t="shared" si="0"/>
        <v>——</v>
      </c>
      <c r="G24" s="76" t="s">
        <v>101</v>
      </c>
    </row>
    <row r="25" ht="18" customHeight="1" spans="1:7">
      <c r="A25" s="76">
        <v>22</v>
      </c>
      <c r="B25" s="78" t="s">
        <v>112</v>
      </c>
      <c r="C25" s="78" t="s">
        <v>113</v>
      </c>
      <c r="D25" s="76" t="s">
        <v>99</v>
      </c>
      <c r="E25" s="76" t="s">
        <v>100</v>
      </c>
      <c r="F25" s="76" t="str">
        <f t="shared" si="0"/>
        <v>——</v>
      </c>
      <c r="G25" s="76" t="s">
        <v>101</v>
      </c>
    </row>
    <row r="26" ht="18" customHeight="1" spans="1:7">
      <c r="A26" s="76">
        <v>23</v>
      </c>
      <c r="B26" s="78" t="s">
        <v>114</v>
      </c>
      <c r="C26" s="78" t="s">
        <v>115</v>
      </c>
      <c r="D26" s="76" t="s">
        <v>99</v>
      </c>
      <c r="E26" s="76" t="s">
        <v>100</v>
      </c>
      <c r="F26" s="76" t="str">
        <f t="shared" si="0"/>
        <v>——</v>
      </c>
      <c r="G26" s="76" t="s">
        <v>101</v>
      </c>
    </row>
    <row r="27" ht="18" customHeight="1" spans="1:7">
      <c r="A27" s="76">
        <v>24</v>
      </c>
      <c r="B27" s="78" t="s">
        <v>116</v>
      </c>
      <c r="C27" s="78" t="s">
        <v>117</v>
      </c>
      <c r="D27" s="76" t="s">
        <v>99</v>
      </c>
      <c r="E27" s="76" t="s">
        <v>100</v>
      </c>
      <c r="F27" s="76" t="str">
        <f t="shared" si="0"/>
        <v>——</v>
      </c>
      <c r="G27" s="76" t="s">
        <v>101</v>
      </c>
    </row>
    <row r="28" ht="18" customHeight="1" spans="1:7">
      <c r="A28" s="76">
        <v>25</v>
      </c>
      <c r="B28" s="78" t="s">
        <v>118</v>
      </c>
      <c r="C28" s="78" t="s">
        <v>119</v>
      </c>
      <c r="D28" s="76" t="s">
        <v>99</v>
      </c>
      <c r="E28" s="76" t="s">
        <v>100</v>
      </c>
      <c r="F28" s="76" t="str">
        <f t="shared" si="0"/>
        <v>——</v>
      </c>
      <c r="G28" s="76" t="s">
        <v>101</v>
      </c>
    </row>
    <row r="29" ht="18" customHeight="1" spans="1:7">
      <c r="A29" s="76">
        <v>26</v>
      </c>
      <c r="B29" s="78" t="s">
        <v>120</v>
      </c>
      <c r="C29" s="78" t="s">
        <v>121</v>
      </c>
      <c r="D29" s="76" t="s">
        <v>99</v>
      </c>
      <c r="E29" s="76" t="s">
        <v>100</v>
      </c>
      <c r="F29" s="76" t="str">
        <f t="shared" si="0"/>
        <v>——</v>
      </c>
      <c r="G29" s="76" t="s">
        <v>101</v>
      </c>
    </row>
    <row r="30" ht="18" customHeight="1" spans="1:7">
      <c r="A30" s="76">
        <v>27</v>
      </c>
      <c r="B30" s="78" t="s">
        <v>122</v>
      </c>
      <c r="C30" s="78" t="s">
        <v>123</v>
      </c>
      <c r="D30" s="76" t="s">
        <v>99</v>
      </c>
      <c r="E30" s="76" t="s">
        <v>100</v>
      </c>
      <c r="F30" s="76" t="str">
        <f t="shared" si="0"/>
        <v>——</v>
      </c>
      <c r="G30" s="76" t="s">
        <v>101</v>
      </c>
    </row>
    <row r="31" ht="18" customHeight="1" spans="1:7">
      <c r="A31" s="76">
        <v>28</v>
      </c>
      <c r="B31" s="78" t="s">
        <v>124</v>
      </c>
      <c r="C31" s="78" t="s">
        <v>125</v>
      </c>
      <c r="D31" s="76" t="s">
        <v>99</v>
      </c>
      <c r="E31" s="76" t="s">
        <v>100</v>
      </c>
      <c r="F31" s="76" t="str">
        <f t="shared" si="0"/>
        <v>——</v>
      </c>
      <c r="G31" s="76" t="s">
        <v>101</v>
      </c>
    </row>
    <row r="32" ht="18" customHeight="1" spans="1:7">
      <c r="A32" s="76">
        <v>29</v>
      </c>
      <c r="B32" s="78" t="s">
        <v>126</v>
      </c>
      <c r="C32" s="78" t="s">
        <v>127</v>
      </c>
      <c r="D32" s="76" t="s">
        <v>99</v>
      </c>
      <c r="E32" s="76" t="s">
        <v>100</v>
      </c>
      <c r="F32" s="76" t="str">
        <f t="shared" si="0"/>
        <v>——</v>
      </c>
      <c r="G32" s="76" t="s">
        <v>101</v>
      </c>
    </row>
    <row r="33" ht="18" customHeight="1" spans="1:7">
      <c r="A33" s="76">
        <v>30</v>
      </c>
      <c r="B33" s="78" t="s">
        <v>128</v>
      </c>
      <c r="C33" s="78" t="s">
        <v>129</v>
      </c>
      <c r="D33" s="76" t="s">
        <v>99</v>
      </c>
      <c r="E33" s="76" t="s">
        <v>100</v>
      </c>
      <c r="F33" s="76" t="str">
        <f t="shared" si="0"/>
        <v>——</v>
      </c>
      <c r="G33" s="76" t="s">
        <v>101</v>
      </c>
    </row>
    <row r="34" ht="18" customHeight="1" spans="1:7">
      <c r="A34" s="76">
        <v>31</v>
      </c>
      <c r="B34" s="78" t="s">
        <v>130</v>
      </c>
      <c r="C34" s="78" t="s">
        <v>131</v>
      </c>
      <c r="D34" s="76" t="s">
        <v>99</v>
      </c>
      <c r="E34" s="76" t="s">
        <v>100</v>
      </c>
      <c r="F34" s="76" t="str">
        <f t="shared" si="0"/>
        <v>——</v>
      </c>
      <c r="G34" s="76" t="s">
        <v>101</v>
      </c>
    </row>
  </sheetData>
  <mergeCells count="1">
    <mergeCell ref="A2:G2"/>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topLeftCell="A20" workbookViewId="0">
      <selection activeCell="E11" sqref="E11:E34"/>
    </sheetView>
  </sheetViews>
  <sheetFormatPr defaultColWidth="9" defaultRowHeight="13.5" outlineLevelCol="7"/>
  <cols>
    <col min="1" max="1" width="7.44166666666667" customWidth="1"/>
    <col min="2" max="2" width="25.2166666666667" customWidth="1"/>
    <col min="3" max="3" width="15.6666666666667" customWidth="1"/>
    <col min="4" max="4" width="7.66666666666667" customWidth="1"/>
    <col min="5" max="5" width="9.66666666666667" customWidth="1"/>
    <col min="6" max="6" width="10.1083333333333" customWidth="1"/>
    <col min="7" max="7" width="27.2166666666667" customWidth="1"/>
    <col min="8" max="8" width="25.3333333333333" customWidth="1"/>
  </cols>
  <sheetData>
    <row r="1" customFormat="1" ht="27.75" spans="1:7">
      <c r="A1" s="33" t="s">
        <v>132</v>
      </c>
      <c r="B1" s="33"/>
      <c r="C1" s="33"/>
      <c r="D1" s="33"/>
      <c r="E1" s="33"/>
      <c r="F1" s="33"/>
      <c r="G1" s="33"/>
    </row>
    <row r="2" customFormat="1" ht="14.25" spans="1:7">
      <c r="A2" s="34" t="s">
        <v>133</v>
      </c>
      <c r="B2" s="35">
        <f ca="1">NOW()</f>
        <v>44900.6540856482</v>
      </c>
      <c r="C2" s="36" t="s">
        <v>134</v>
      </c>
      <c r="D2" s="37" t="s">
        <v>135</v>
      </c>
      <c r="E2" s="37"/>
      <c r="F2" s="37"/>
      <c r="G2" s="37"/>
    </row>
    <row r="3" customFormat="1" ht="34.05" customHeight="1" spans="1:7">
      <c r="A3" s="38"/>
      <c r="B3" s="39"/>
      <c r="C3" s="40" t="s">
        <v>136</v>
      </c>
      <c r="D3" s="41"/>
      <c r="E3" s="42" t="s">
        <v>137</v>
      </c>
      <c r="F3" s="43"/>
      <c r="G3" s="43"/>
    </row>
    <row r="4" customFormat="1" spans="1:7">
      <c r="A4" s="44" t="s">
        <v>1</v>
      </c>
      <c r="B4" s="44" t="s">
        <v>62</v>
      </c>
      <c r="C4" s="44" t="s">
        <v>138</v>
      </c>
      <c r="D4" s="44" t="s">
        <v>139</v>
      </c>
      <c r="E4" s="44"/>
      <c r="F4" s="44" t="s">
        <v>5</v>
      </c>
      <c r="G4" s="44"/>
    </row>
    <row r="5" customFormat="1" spans="1:7">
      <c r="A5" s="45" t="s">
        <v>140</v>
      </c>
      <c r="B5" s="46" t="s">
        <v>141</v>
      </c>
      <c r="C5" s="47" t="s">
        <v>99</v>
      </c>
      <c r="D5" s="45" t="s">
        <v>142</v>
      </c>
      <c r="E5" s="45"/>
      <c r="F5" s="47" t="s">
        <v>143</v>
      </c>
      <c r="G5" s="47"/>
    </row>
    <row r="6" customFormat="1" spans="1:7">
      <c r="A6" s="45" t="s">
        <v>144</v>
      </c>
      <c r="B6" s="46" t="s">
        <v>145</v>
      </c>
      <c r="C6" s="47" t="s">
        <v>99</v>
      </c>
      <c r="D6" s="45" t="s">
        <v>142</v>
      </c>
      <c r="E6" s="45"/>
      <c r="F6" s="47"/>
      <c r="G6" s="47"/>
    </row>
    <row r="7" customFormat="1" spans="1:7">
      <c r="A7" s="45" t="s">
        <v>146</v>
      </c>
      <c r="B7" s="46" t="s">
        <v>147</v>
      </c>
      <c r="C7" s="47" t="s">
        <v>99</v>
      </c>
      <c r="D7" s="45" t="s">
        <v>142</v>
      </c>
      <c r="E7" s="45"/>
      <c r="F7" s="47"/>
      <c r="G7" s="47"/>
    </row>
    <row r="8" customFormat="1" spans="1:7">
      <c r="A8" s="45" t="s">
        <v>148</v>
      </c>
      <c r="B8" s="47" t="s">
        <v>149</v>
      </c>
      <c r="C8" s="47" t="s">
        <v>99</v>
      </c>
      <c r="D8" s="45" t="s">
        <v>150</v>
      </c>
      <c r="E8" s="45"/>
      <c r="F8" s="47"/>
      <c r="G8" s="47"/>
    </row>
    <row r="9" customFormat="1" ht="24" spans="1:7">
      <c r="A9" s="44" t="s">
        <v>1</v>
      </c>
      <c r="B9" s="44" t="s">
        <v>62</v>
      </c>
      <c r="C9" s="44" t="s">
        <v>138</v>
      </c>
      <c r="D9" s="44" t="s">
        <v>151</v>
      </c>
      <c r="E9" s="48" t="s">
        <v>152</v>
      </c>
      <c r="F9" s="48" t="s">
        <v>153</v>
      </c>
      <c r="G9" s="44" t="s">
        <v>5</v>
      </c>
    </row>
    <row r="10" customFormat="1" spans="1:7">
      <c r="A10" s="49"/>
      <c r="B10" s="50" t="s">
        <v>154</v>
      </c>
      <c r="C10" s="49"/>
      <c r="D10" s="49"/>
      <c r="E10" s="51"/>
      <c r="F10" s="51"/>
      <c r="G10" s="49"/>
    </row>
    <row r="11" customFormat="1" ht="14.25" spans="1:7">
      <c r="A11" s="45">
        <v>1</v>
      </c>
      <c r="B11" s="52" t="s">
        <v>155</v>
      </c>
      <c r="C11" s="53" t="s">
        <v>156</v>
      </c>
      <c r="D11" s="54">
        <v>2</v>
      </c>
      <c r="E11" s="45">
        <v>99</v>
      </c>
      <c r="F11" s="45">
        <f t="shared" ref="F11:F36" si="0">D11*E11</f>
        <v>198</v>
      </c>
      <c r="G11" s="55" t="s">
        <v>157</v>
      </c>
    </row>
    <row r="12" customFormat="1" ht="14.25" spans="1:7">
      <c r="A12" s="45">
        <v>2</v>
      </c>
      <c r="B12" s="52" t="s">
        <v>158</v>
      </c>
      <c r="C12" s="53" t="s">
        <v>159</v>
      </c>
      <c r="D12" s="54">
        <v>2</v>
      </c>
      <c r="E12" s="45">
        <v>93.6</v>
      </c>
      <c r="F12" s="45">
        <f t="shared" si="0"/>
        <v>187.2</v>
      </c>
      <c r="G12" s="55" t="s">
        <v>160</v>
      </c>
    </row>
    <row r="13" customFormat="1" ht="24" spans="1:7">
      <c r="A13" s="45">
        <v>3</v>
      </c>
      <c r="B13" s="52" t="s">
        <v>161</v>
      </c>
      <c r="C13" s="53" t="s">
        <v>162</v>
      </c>
      <c r="D13" s="54">
        <v>2</v>
      </c>
      <c r="E13" s="45">
        <v>23</v>
      </c>
      <c r="F13" s="45">
        <f t="shared" si="0"/>
        <v>46</v>
      </c>
      <c r="G13" s="55" t="s">
        <v>163</v>
      </c>
    </row>
    <row r="14" customFormat="1" ht="14.25" spans="1:7">
      <c r="A14" s="45">
        <v>4</v>
      </c>
      <c r="B14" s="53" t="s">
        <v>164</v>
      </c>
      <c r="C14" s="53" t="s">
        <v>165</v>
      </c>
      <c r="D14" s="56">
        <v>11</v>
      </c>
      <c r="E14" s="57">
        <v>22.3</v>
      </c>
      <c r="F14" s="57">
        <f t="shared" si="0"/>
        <v>245.3</v>
      </c>
      <c r="G14" s="58" t="s">
        <v>166</v>
      </c>
    </row>
    <row r="15" customFormat="1" ht="14.25" spans="1:7">
      <c r="A15" s="45">
        <v>5</v>
      </c>
      <c r="B15" s="52" t="s">
        <v>167</v>
      </c>
      <c r="C15" s="53" t="s">
        <v>168</v>
      </c>
      <c r="D15" s="54">
        <v>2</v>
      </c>
      <c r="E15" s="45">
        <v>10.8</v>
      </c>
      <c r="F15" s="45">
        <f t="shared" si="0"/>
        <v>21.6</v>
      </c>
      <c r="G15" s="55" t="s">
        <v>169</v>
      </c>
    </row>
    <row r="16" customFormat="1" ht="14.25" spans="1:7">
      <c r="A16" s="45">
        <v>6</v>
      </c>
      <c r="B16" s="52" t="s">
        <v>170</v>
      </c>
      <c r="C16" s="53" t="s">
        <v>171</v>
      </c>
      <c r="D16" s="54">
        <v>2</v>
      </c>
      <c r="E16" s="45">
        <v>3.78</v>
      </c>
      <c r="F16" s="45">
        <f t="shared" si="0"/>
        <v>7.56</v>
      </c>
      <c r="G16" s="55" t="s">
        <v>172</v>
      </c>
    </row>
    <row r="17" customFormat="1" ht="14.25" spans="1:7">
      <c r="A17" s="45">
        <v>7</v>
      </c>
      <c r="B17" s="59" t="s">
        <v>173</v>
      </c>
      <c r="C17" s="59" t="s">
        <v>174</v>
      </c>
      <c r="D17" s="60">
        <v>1</v>
      </c>
      <c r="E17" s="45">
        <v>63</v>
      </c>
      <c r="F17" s="45">
        <f t="shared" si="0"/>
        <v>63</v>
      </c>
      <c r="G17" s="55" t="s">
        <v>175</v>
      </c>
    </row>
    <row r="18" customFormat="1" ht="14.25" spans="1:7">
      <c r="A18" s="45">
        <v>8</v>
      </c>
      <c r="B18" s="53" t="s">
        <v>176</v>
      </c>
      <c r="C18" s="53" t="s">
        <v>177</v>
      </c>
      <c r="D18" s="61">
        <v>1</v>
      </c>
      <c r="E18" s="45">
        <v>18</v>
      </c>
      <c r="F18" s="45">
        <f t="shared" si="0"/>
        <v>18</v>
      </c>
      <c r="G18" s="55" t="s">
        <v>178</v>
      </c>
    </row>
    <row r="19" customFormat="1" ht="24" spans="1:7">
      <c r="A19" s="45">
        <v>9</v>
      </c>
      <c r="B19" s="53" t="s">
        <v>179</v>
      </c>
      <c r="C19" s="53" t="s">
        <v>180</v>
      </c>
      <c r="D19" s="61">
        <v>1</v>
      </c>
      <c r="E19" s="45">
        <v>22.5</v>
      </c>
      <c r="F19" s="45">
        <f t="shared" si="0"/>
        <v>22.5</v>
      </c>
      <c r="G19" s="55" t="s">
        <v>181</v>
      </c>
    </row>
    <row r="20" customFormat="1" ht="24" spans="1:7">
      <c r="A20" s="45">
        <v>10</v>
      </c>
      <c r="B20" s="53" t="s">
        <v>182</v>
      </c>
      <c r="C20" s="53" t="s">
        <v>183</v>
      </c>
      <c r="D20" s="61">
        <v>1</v>
      </c>
      <c r="E20" s="45">
        <v>19</v>
      </c>
      <c r="F20" s="45">
        <f t="shared" si="0"/>
        <v>19</v>
      </c>
      <c r="G20" s="55" t="s">
        <v>184</v>
      </c>
    </row>
    <row r="21" customFormat="1" ht="24" spans="1:7">
      <c r="A21" s="45">
        <v>11</v>
      </c>
      <c r="B21" s="62" t="s">
        <v>185</v>
      </c>
      <c r="C21" s="62" t="s">
        <v>186</v>
      </c>
      <c r="D21" s="60">
        <v>2</v>
      </c>
      <c r="E21" s="62">
        <v>86.4</v>
      </c>
      <c r="F21" s="45">
        <f t="shared" si="0"/>
        <v>172.8</v>
      </c>
      <c r="G21" s="55" t="s">
        <v>187</v>
      </c>
    </row>
    <row r="22" customFormat="1" ht="24" spans="1:7">
      <c r="A22" s="45">
        <v>12</v>
      </c>
      <c r="B22" s="62" t="s">
        <v>188</v>
      </c>
      <c r="C22" s="62" t="s">
        <v>189</v>
      </c>
      <c r="D22" s="60">
        <v>2</v>
      </c>
      <c r="E22" s="62">
        <v>78.3</v>
      </c>
      <c r="F22" s="45">
        <f t="shared" si="0"/>
        <v>156.6</v>
      </c>
      <c r="G22" s="55" t="s">
        <v>190</v>
      </c>
    </row>
    <row r="23" customFormat="1" ht="24" spans="1:7">
      <c r="A23" s="45">
        <v>13</v>
      </c>
      <c r="B23" s="62" t="s">
        <v>188</v>
      </c>
      <c r="C23" s="62" t="s">
        <v>191</v>
      </c>
      <c r="D23" s="60">
        <v>1</v>
      </c>
      <c r="E23" s="62">
        <v>38.4</v>
      </c>
      <c r="F23" s="45">
        <f t="shared" si="0"/>
        <v>38.4</v>
      </c>
      <c r="G23" s="55" t="s">
        <v>192</v>
      </c>
    </row>
    <row r="24" customFormat="1" ht="14.25" spans="1:7">
      <c r="A24" s="45">
        <v>14</v>
      </c>
      <c r="B24" s="62" t="s">
        <v>193</v>
      </c>
      <c r="C24" s="62" t="s">
        <v>194</v>
      </c>
      <c r="D24" s="60">
        <v>5</v>
      </c>
      <c r="E24" s="62">
        <v>1.62</v>
      </c>
      <c r="F24" s="45">
        <f t="shared" si="0"/>
        <v>8.1</v>
      </c>
      <c r="G24" s="55" t="s">
        <v>195</v>
      </c>
    </row>
    <row r="25" ht="25.5" spans="1:8">
      <c r="A25" s="45">
        <v>15</v>
      </c>
      <c r="B25" s="52" t="s">
        <v>196</v>
      </c>
      <c r="C25" s="52" t="s">
        <v>197</v>
      </c>
      <c r="D25" s="54">
        <v>1</v>
      </c>
      <c r="E25" s="45">
        <v>22.5</v>
      </c>
      <c r="F25" s="45">
        <f t="shared" si="0"/>
        <v>22.5</v>
      </c>
      <c r="G25" s="55" t="s">
        <v>198</v>
      </c>
      <c r="H25" s="63"/>
    </row>
    <row r="26" ht="25.5" spans="1:8">
      <c r="A26" s="45">
        <v>16</v>
      </c>
      <c r="B26" s="52" t="s">
        <v>199</v>
      </c>
      <c r="C26" s="52" t="s">
        <v>200</v>
      </c>
      <c r="D26" s="54">
        <v>1</v>
      </c>
      <c r="E26" s="45">
        <v>10.6</v>
      </c>
      <c r="F26" s="45">
        <f t="shared" si="0"/>
        <v>10.6</v>
      </c>
      <c r="G26" s="55" t="s">
        <v>201</v>
      </c>
      <c r="H26" s="63"/>
    </row>
    <row r="27" ht="25.5" spans="1:8">
      <c r="A27" s="45">
        <v>17</v>
      </c>
      <c r="B27" s="53" t="s">
        <v>202</v>
      </c>
      <c r="C27" s="53" t="s">
        <v>203</v>
      </c>
      <c r="D27" s="54">
        <v>4</v>
      </c>
      <c r="E27" s="45">
        <v>7</v>
      </c>
      <c r="F27" s="45">
        <f t="shared" si="0"/>
        <v>28</v>
      </c>
      <c r="G27" s="55" t="s">
        <v>204</v>
      </c>
      <c r="H27" s="63"/>
    </row>
    <row r="28" ht="25.5" spans="1:8">
      <c r="A28" s="45">
        <v>18</v>
      </c>
      <c r="B28" s="53" t="s">
        <v>205</v>
      </c>
      <c r="C28" s="53" t="s">
        <v>206</v>
      </c>
      <c r="D28" s="54">
        <v>12</v>
      </c>
      <c r="E28" s="45">
        <v>1.2</v>
      </c>
      <c r="F28" s="45">
        <f t="shared" si="0"/>
        <v>14.4</v>
      </c>
      <c r="G28" s="55" t="s">
        <v>207</v>
      </c>
      <c r="H28" s="63"/>
    </row>
    <row r="29" ht="25.5" spans="1:8">
      <c r="A29" s="45">
        <v>19</v>
      </c>
      <c r="B29" s="53" t="s">
        <v>208</v>
      </c>
      <c r="C29" s="53" t="s">
        <v>209</v>
      </c>
      <c r="D29" s="54">
        <v>1</v>
      </c>
      <c r="E29" s="45">
        <v>77.4</v>
      </c>
      <c r="F29" s="45">
        <f t="shared" si="0"/>
        <v>77.4</v>
      </c>
      <c r="G29" s="55" t="s">
        <v>210</v>
      </c>
      <c r="H29" s="63"/>
    </row>
    <row r="30" customFormat="1" ht="14.25" spans="1:7">
      <c r="A30" s="45">
        <v>20</v>
      </c>
      <c r="B30" s="53" t="s">
        <v>211</v>
      </c>
      <c r="C30" s="53" t="s">
        <v>212</v>
      </c>
      <c r="D30" s="61">
        <v>2</v>
      </c>
      <c r="E30" s="45">
        <v>1.62</v>
      </c>
      <c r="F30" s="45">
        <f t="shared" si="0"/>
        <v>3.24</v>
      </c>
      <c r="G30" s="55" t="s">
        <v>213</v>
      </c>
    </row>
    <row r="31" customFormat="1" ht="14.25" spans="1:7">
      <c r="A31" s="45">
        <v>21</v>
      </c>
      <c r="B31" s="59" t="s">
        <v>214</v>
      </c>
      <c r="C31" s="59" t="s">
        <v>215</v>
      </c>
      <c r="D31" s="60">
        <v>2</v>
      </c>
      <c r="E31" s="64">
        <v>0.87</v>
      </c>
      <c r="F31" s="45">
        <f t="shared" si="0"/>
        <v>1.74</v>
      </c>
      <c r="G31" s="65" t="s">
        <v>216</v>
      </c>
    </row>
    <row r="32" customFormat="1" ht="14.25" spans="1:7">
      <c r="A32" s="45">
        <v>22</v>
      </c>
      <c r="B32" s="59" t="s">
        <v>217</v>
      </c>
      <c r="C32" s="59" t="s">
        <v>218</v>
      </c>
      <c r="D32" s="60">
        <v>2</v>
      </c>
      <c r="E32" s="64">
        <v>7.4</v>
      </c>
      <c r="F32" s="45">
        <f t="shared" si="0"/>
        <v>14.8</v>
      </c>
      <c r="G32" s="65" t="s">
        <v>219</v>
      </c>
    </row>
    <row r="33" customFormat="1" ht="14.25" spans="1:7">
      <c r="A33" s="45">
        <v>23</v>
      </c>
      <c r="B33" s="59" t="s">
        <v>220</v>
      </c>
      <c r="C33" s="59" t="s">
        <v>221</v>
      </c>
      <c r="D33" s="60">
        <v>2</v>
      </c>
      <c r="E33" s="64">
        <v>7.9</v>
      </c>
      <c r="F33" s="45">
        <f t="shared" si="0"/>
        <v>15.8</v>
      </c>
      <c r="G33" s="65" t="s">
        <v>222</v>
      </c>
    </row>
    <row r="34" customFormat="1" ht="14.25" spans="1:7">
      <c r="A34" s="45">
        <v>24</v>
      </c>
      <c r="B34" s="59" t="s">
        <v>223</v>
      </c>
      <c r="C34" s="59" t="s">
        <v>224</v>
      </c>
      <c r="D34" s="60">
        <v>1</v>
      </c>
      <c r="E34" s="64">
        <v>36</v>
      </c>
      <c r="F34" s="45">
        <f t="shared" si="0"/>
        <v>36</v>
      </c>
      <c r="G34" s="65" t="s">
        <v>225</v>
      </c>
    </row>
    <row r="35" ht="14.25" spans="1:8">
      <c r="A35" s="45">
        <v>25</v>
      </c>
      <c r="B35" s="53" t="s">
        <v>226</v>
      </c>
      <c r="C35" s="53" t="s">
        <v>99</v>
      </c>
      <c r="D35" s="61">
        <v>1</v>
      </c>
      <c r="E35" s="45">
        <v>36</v>
      </c>
      <c r="F35" s="45">
        <f t="shared" si="0"/>
        <v>36</v>
      </c>
      <c r="G35" s="55"/>
      <c r="H35" s="66"/>
    </row>
    <row r="36" ht="14.25" spans="1:8">
      <c r="A36" s="45">
        <v>26</v>
      </c>
      <c r="B36" s="53" t="s">
        <v>227</v>
      </c>
      <c r="C36" s="53" t="s">
        <v>99</v>
      </c>
      <c r="D36" s="61">
        <v>1</v>
      </c>
      <c r="E36" s="45">
        <v>28.8</v>
      </c>
      <c r="F36" s="45">
        <f t="shared" si="0"/>
        <v>28.8</v>
      </c>
      <c r="G36" s="55" t="s">
        <v>228</v>
      </c>
      <c r="H36" s="66"/>
    </row>
    <row r="37" ht="14.25" spans="1:8">
      <c r="A37" s="67"/>
      <c r="B37" s="68" t="s">
        <v>229</v>
      </c>
      <c r="C37" s="69"/>
      <c r="D37" s="70"/>
      <c r="E37" s="67"/>
      <c r="F37" s="67"/>
      <c r="G37" s="71"/>
      <c r="H37" s="66"/>
    </row>
    <row r="38" ht="14.25" spans="1:8">
      <c r="A38" s="45">
        <v>27</v>
      </c>
      <c r="B38" s="52" t="s">
        <v>230</v>
      </c>
      <c r="C38" s="52" t="s">
        <v>231</v>
      </c>
      <c r="D38" s="56">
        <v>3</v>
      </c>
      <c r="E38" s="57">
        <v>68</v>
      </c>
      <c r="F38" s="57">
        <f t="shared" ref="F38:F41" si="1">D38*E38</f>
        <v>204</v>
      </c>
      <c r="G38" s="58" t="s">
        <v>232</v>
      </c>
      <c r="H38" s="66"/>
    </row>
    <row r="39" customFormat="1" ht="14.25" spans="1:7">
      <c r="A39" s="45">
        <v>28</v>
      </c>
      <c r="B39" s="45" t="s">
        <v>233</v>
      </c>
      <c r="C39" s="45" t="s">
        <v>234</v>
      </c>
      <c r="D39" s="61">
        <v>2</v>
      </c>
      <c r="E39" s="45">
        <v>55</v>
      </c>
      <c r="F39" s="11">
        <f t="shared" si="1"/>
        <v>110</v>
      </c>
      <c r="G39" s="55"/>
    </row>
    <row r="40" customFormat="1" ht="14.25" spans="1:7">
      <c r="A40" s="45">
        <v>29</v>
      </c>
      <c r="B40" s="45" t="s">
        <v>235</v>
      </c>
      <c r="C40" s="45" t="s">
        <v>236</v>
      </c>
      <c r="D40" s="61">
        <v>10</v>
      </c>
      <c r="E40" s="45">
        <v>15.8</v>
      </c>
      <c r="F40" s="11">
        <f t="shared" si="1"/>
        <v>158</v>
      </c>
      <c r="G40" s="55" t="s">
        <v>237</v>
      </c>
    </row>
    <row r="41" customFormat="1" ht="14.25" spans="1:7">
      <c r="A41" s="45">
        <v>30</v>
      </c>
      <c r="B41" s="45" t="s">
        <v>238</v>
      </c>
      <c r="C41" s="45" t="s">
        <v>239</v>
      </c>
      <c r="D41" s="61">
        <v>2</v>
      </c>
      <c r="E41" s="45">
        <v>35.8</v>
      </c>
      <c r="F41" s="11">
        <f t="shared" si="1"/>
        <v>71.6</v>
      </c>
      <c r="G41" s="55"/>
    </row>
    <row r="42" customFormat="1" spans="1:7">
      <c r="A42" s="72" t="s">
        <v>240</v>
      </c>
      <c r="B42" s="73" t="s">
        <v>241</v>
      </c>
      <c r="C42" s="73"/>
      <c r="D42" s="73"/>
      <c r="E42" s="73"/>
      <c r="F42" s="72"/>
      <c r="G42" s="74"/>
    </row>
    <row r="43" customFormat="1" ht="79.2" customHeight="1" spans="1:7">
      <c r="A43" s="47" t="s">
        <v>242</v>
      </c>
      <c r="B43" s="47"/>
      <c r="C43" s="47"/>
      <c r="D43" s="47"/>
      <c r="E43" s="47"/>
      <c r="F43" s="47"/>
      <c r="G43" s="47"/>
    </row>
    <row r="44" customFormat="1" spans="1:7">
      <c r="A44" s="75" t="s">
        <v>243</v>
      </c>
      <c r="B44" s="75"/>
      <c r="C44" s="75"/>
      <c r="D44" s="75"/>
      <c r="E44" s="75"/>
      <c r="F44" s="75"/>
      <c r="G44" s="75"/>
    </row>
    <row r="45" customFormat="1" spans="1:7">
      <c r="A45" s="75" t="s">
        <v>244</v>
      </c>
      <c r="B45" s="75"/>
      <c r="C45" s="75"/>
      <c r="D45" s="75"/>
      <c r="E45" s="75"/>
      <c r="F45" s="75"/>
      <c r="G45" s="75"/>
    </row>
  </sheetData>
  <mergeCells count="15">
    <mergeCell ref="A1:G1"/>
    <mergeCell ref="D2:G2"/>
    <mergeCell ref="C3:D3"/>
    <mergeCell ref="E3:G3"/>
    <mergeCell ref="D4:E4"/>
    <mergeCell ref="F4:G4"/>
    <mergeCell ref="D5:E5"/>
    <mergeCell ref="D6:E6"/>
    <mergeCell ref="D7:E7"/>
    <mergeCell ref="D8:E8"/>
    <mergeCell ref="B42:E42"/>
    <mergeCell ref="A43:G43"/>
    <mergeCell ref="A2:A3"/>
    <mergeCell ref="B2:B3"/>
    <mergeCell ref="F5:G8"/>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4:F36"/>
  <sheetViews>
    <sheetView topLeftCell="A9" workbookViewId="0">
      <selection activeCell="J13" sqref="J13"/>
    </sheetView>
  </sheetViews>
  <sheetFormatPr defaultColWidth="9" defaultRowHeight="13.5" outlineLevelCol="5"/>
  <cols>
    <col min="1" max="1" width="9" style="31"/>
    <col min="2" max="2" width="5" style="31" customWidth="1"/>
    <col min="3" max="3" width="18.875" style="31" customWidth="1"/>
    <col min="4" max="4" width="12.625" style="31" customWidth="1"/>
    <col min="5" max="5" width="5.5" style="31" customWidth="1"/>
    <col min="6" max="6" width="32.375" style="31" customWidth="1"/>
    <col min="7" max="16384" width="9" style="31"/>
  </cols>
  <sheetData>
    <row r="4" ht="19" customHeight="1" spans="2:6">
      <c r="B4" s="32" t="s">
        <v>245</v>
      </c>
      <c r="C4" s="32"/>
      <c r="D4" s="32"/>
      <c r="E4" s="32"/>
      <c r="F4" s="32"/>
    </row>
    <row r="5" spans="2:6">
      <c r="B5" s="31" t="s">
        <v>1</v>
      </c>
      <c r="C5" s="31" t="s">
        <v>246</v>
      </c>
      <c r="D5" s="31" t="s">
        <v>138</v>
      </c>
      <c r="E5" s="31" t="s">
        <v>247</v>
      </c>
      <c r="F5" s="31" t="s">
        <v>5</v>
      </c>
    </row>
    <row r="6" ht="27" spans="2:6">
      <c r="B6" s="31">
        <v>1</v>
      </c>
      <c r="C6" s="31" t="str">
        <f>配置表!B11</f>
        <v>水平直压式垃圾压缩机</v>
      </c>
      <c r="D6" s="31" t="str">
        <f>配置表!C11</f>
        <v>LYS40A</v>
      </c>
      <c r="E6" s="31">
        <f>配置表!D11</f>
        <v>2</v>
      </c>
      <c r="F6" s="31" t="str">
        <f>配置表!G11</f>
        <v>单机处理能力200吨/天</v>
      </c>
    </row>
    <row r="7" spans="2:6">
      <c r="B7" s="31">
        <v>2</v>
      </c>
      <c r="C7" s="31" t="str">
        <f>配置表!B12</f>
        <v>上料机</v>
      </c>
      <c r="D7" s="31" t="str">
        <f>配置表!C12</f>
        <v>SLT30</v>
      </c>
      <c r="E7" s="31">
        <f>配置表!D12</f>
        <v>2</v>
      </c>
      <c r="F7" s="31" t="str">
        <f>配置表!G12</f>
        <v>料仓容积30m³，辅助上料和垃圾暂存</v>
      </c>
    </row>
    <row r="8" ht="27" spans="2:6">
      <c r="B8" s="31">
        <v>3</v>
      </c>
      <c r="C8" s="31" t="str">
        <f>配置表!B13</f>
        <v>移箱平台</v>
      </c>
      <c r="D8" s="31" t="str">
        <f>配置表!C13</f>
        <v>PT22A</v>
      </c>
      <c r="E8" s="31">
        <f>配置表!D13</f>
        <v>2</v>
      </c>
      <c r="F8" s="31" t="str">
        <f>配置表!G13</f>
        <v>垃圾箱承载平台，2箱3工位，横向移动</v>
      </c>
    </row>
    <row r="9" spans="2:6">
      <c r="B9" s="31">
        <v>4</v>
      </c>
      <c r="C9" s="31" t="str">
        <f>配置表!B14</f>
        <v>垃圾箱</v>
      </c>
      <c r="D9" s="31" t="str">
        <f>配置表!C14</f>
        <v>XT24</v>
      </c>
      <c r="E9" s="31">
        <f>配置表!D14</f>
        <v>11</v>
      </c>
      <c r="F9" s="31" t="str">
        <f>配置表!G14</f>
        <v>容积23m³，假设距离终端20公里</v>
      </c>
    </row>
    <row r="10" spans="2:6">
      <c r="B10" s="31">
        <v>5</v>
      </c>
      <c r="C10" s="31" t="str">
        <f>配置表!B15</f>
        <v>中央控制系统</v>
      </c>
      <c r="D10" s="31" t="str">
        <f>配置表!C15</f>
        <v>ZK-LYS</v>
      </c>
      <c r="E10" s="31">
        <f>配置表!D15</f>
        <v>2</v>
      </c>
      <c r="F10" s="31" t="str">
        <f>配置表!G15</f>
        <v>压缩机远程控制，1机1控</v>
      </c>
    </row>
    <row r="11" spans="2:6">
      <c r="B11" s="31">
        <v>6</v>
      </c>
      <c r="C11" s="31" t="str">
        <f>配置表!B16</f>
        <v>视频监视系统</v>
      </c>
      <c r="D11" s="31" t="str">
        <f>配置表!C16</f>
        <v>JK-6G1B</v>
      </c>
      <c r="E11" s="31">
        <f>配置表!D16</f>
        <v>2</v>
      </c>
      <c r="F11" s="31" t="str">
        <f>配置表!G16</f>
        <v>站内设备运行监视，辅助远程控制</v>
      </c>
    </row>
    <row r="12" spans="2:6">
      <c r="B12" s="31">
        <v>7</v>
      </c>
      <c r="C12" s="31" t="str">
        <f>配置表!B17</f>
        <v>交通指挥系统</v>
      </c>
      <c r="D12" s="31" t="str">
        <f>配置表!C17</f>
        <v>JTZH-ZN</v>
      </c>
      <c r="E12" s="31">
        <f>配置表!D17</f>
        <v>1</v>
      </c>
      <c r="F12" s="31" t="str">
        <f>配置表!G17</f>
        <v>智能交通指挥系统，站内车辆调度</v>
      </c>
    </row>
    <row r="13" spans="2:6">
      <c r="B13" s="31">
        <v>8</v>
      </c>
      <c r="C13" s="31" t="str">
        <f>配置表!B18</f>
        <v>语音广播系统</v>
      </c>
      <c r="D13" s="31" t="str">
        <f>配置表!C18</f>
        <v>YY-GB</v>
      </c>
      <c r="E13" s="31">
        <f>配置表!D18</f>
        <v>1</v>
      </c>
      <c r="F13" s="31" t="str">
        <f>配置表!G18</f>
        <v>中控人员向站内人员语音提示</v>
      </c>
    </row>
    <row r="14" ht="27" spans="2:6">
      <c r="B14" s="31">
        <v>9</v>
      </c>
      <c r="C14" s="31" t="str">
        <f>配置表!B19</f>
        <v>大屏显示系统</v>
      </c>
      <c r="D14" s="31" t="str">
        <f>配置表!C19</f>
        <v>DP55X6</v>
      </c>
      <c r="E14" s="31">
        <f>配置表!D19</f>
        <v>1</v>
      </c>
      <c r="F14" s="31" t="str">
        <f>配置表!G19</f>
        <v>55寸拼接屏，3×2布局，集中显示监控画面</v>
      </c>
    </row>
    <row r="15" ht="27" spans="2:6">
      <c r="B15" s="31">
        <v>10</v>
      </c>
      <c r="C15" s="31" t="str">
        <f>配置表!B20</f>
        <v>称重计量系统</v>
      </c>
      <c r="D15" s="31" t="str">
        <f>配置表!C20</f>
        <v>SCS-50/3x10</v>
      </c>
      <c r="E15" s="31">
        <f>配置表!D20</f>
        <v>1</v>
      </c>
      <c r="F15" s="31" t="str">
        <f>配置表!G20</f>
        <v>收集车进站称重，
静态称重模式，台面尺寸3×10</v>
      </c>
    </row>
    <row r="16" ht="27" spans="2:6">
      <c r="B16" s="31">
        <v>11</v>
      </c>
      <c r="C16" s="31" t="str">
        <f>配置表!B21</f>
        <v>负压除尘除臭系统</v>
      </c>
      <c r="D16" s="31" t="str">
        <f>配置表!C21</f>
        <v>CF60</v>
      </c>
      <c r="E16" s="31">
        <f>配置表!D21</f>
        <v>2</v>
      </c>
      <c r="F16" s="31" t="str">
        <f>配置表!G21</f>
        <v>负压抽风，生物液洗涤除臭，风量60000立方米/小时，PP风管</v>
      </c>
    </row>
    <row r="17" ht="27" spans="2:6">
      <c r="B17" s="31">
        <v>12</v>
      </c>
      <c r="C17" s="31" t="str">
        <f>配置表!B22</f>
        <v>离子新风系统</v>
      </c>
      <c r="D17" s="31" t="str">
        <f>配置表!C22</f>
        <v>LXF40</v>
      </c>
      <c r="E17" s="31">
        <f>配置表!D22</f>
        <v>2</v>
      </c>
      <c r="F17" s="31" t="str">
        <f>配置表!G22</f>
        <v>负氧离子除臭及补风，风量40000立方米/小时</v>
      </c>
    </row>
    <row r="18" ht="27" spans="2:6">
      <c r="B18" s="31">
        <v>13</v>
      </c>
      <c r="C18" s="31" t="str">
        <f>配置表!B23</f>
        <v>离子新风系统</v>
      </c>
      <c r="D18" s="31" t="str">
        <f>配置表!C23</f>
        <v>LXF10</v>
      </c>
      <c r="E18" s="31">
        <f>配置表!D23</f>
        <v>1</v>
      </c>
      <c r="F18" s="31" t="str">
        <f>配置表!G23</f>
        <v>参观通道负氧离子补风，风量10000立方米/小时</v>
      </c>
    </row>
    <row r="19" spans="2:6">
      <c r="B19" s="31">
        <v>14</v>
      </c>
      <c r="C19" s="31" t="str">
        <f>配置表!B24</f>
        <v>小型植物液喷淋</v>
      </c>
      <c r="D19" s="31" t="str">
        <f>配置表!C24</f>
        <v>XCF01</v>
      </c>
      <c r="E19" s="31">
        <f>配置表!D24</f>
        <v>5</v>
      </c>
      <c r="F19" s="31" t="str">
        <f>配置表!G24</f>
        <v>参观通道植物液喷雾</v>
      </c>
    </row>
    <row r="20" spans="2:6">
      <c r="B20" s="31">
        <v>15</v>
      </c>
      <c r="C20" s="31" t="str">
        <f>配置表!B25</f>
        <v>植物液喷淋除臭系统</v>
      </c>
      <c r="D20" s="31" t="str">
        <f>配置表!C25</f>
        <v>KPL12</v>
      </c>
      <c r="E20" s="31">
        <f>配置表!D25</f>
        <v>1</v>
      </c>
      <c r="F20" s="31" t="str">
        <f>配置表!G25</f>
        <v>卸料大厅空间喷淋除臭</v>
      </c>
    </row>
    <row r="21" spans="2:6">
      <c r="B21" s="31">
        <v>16</v>
      </c>
      <c r="C21" s="31" t="str">
        <f>配置表!B26</f>
        <v>料口喷淋系统</v>
      </c>
      <c r="D21" s="31" t="str">
        <f>配置表!C26</f>
        <v>LK16</v>
      </c>
      <c r="E21" s="31">
        <f>配置表!D26</f>
        <v>1</v>
      </c>
      <c r="F21" s="31" t="str">
        <f>配置表!G26</f>
        <v>卸料口喷淋降尘</v>
      </c>
    </row>
    <row r="22" ht="27" spans="2:6">
      <c r="B22" s="31">
        <v>17</v>
      </c>
      <c r="C22" s="31" t="str">
        <f>配置表!B27</f>
        <v>快速卷帘门</v>
      </c>
      <c r="D22" s="31" t="str">
        <f>配置表!C27</f>
        <v>V1500</v>
      </c>
      <c r="E22" s="31">
        <f>配置表!D27</f>
        <v>4</v>
      </c>
      <c r="F22" s="31" t="str">
        <f>配置表!G27</f>
        <v>地磁感应自动启闭，卸料口轻重污染区隔离</v>
      </c>
    </row>
    <row r="23" spans="2:6">
      <c r="B23" s="31">
        <v>18</v>
      </c>
      <c r="C23" s="31" t="str">
        <f>配置表!B28</f>
        <v>风幕机</v>
      </c>
      <c r="D23" s="31" t="str">
        <f>配置表!C28</f>
        <v>FM-6020A</v>
      </c>
      <c r="E23" s="31">
        <f>配置表!D28</f>
        <v>12</v>
      </c>
      <c r="F23" s="31" t="str">
        <f>配置表!G28</f>
        <v>防止站内臭气通过通道外溢</v>
      </c>
    </row>
    <row r="24" ht="27" spans="2:6">
      <c r="B24" s="31">
        <v>19</v>
      </c>
      <c r="C24" s="31" t="str">
        <f>配置表!B29</f>
        <v>真空吸污系统</v>
      </c>
      <c r="D24" s="31" t="str">
        <f>配置表!C29</f>
        <v>XW-3000×2</v>
      </c>
      <c r="E24" s="31">
        <f>配置表!D29</f>
        <v>1</v>
      </c>
      <c r="F24" s="31" t="str">
        <f>配置表!G29</f>
        <v>作业过程中的渗沥液密闭收集，统一排放至污水池</v>
      </c>
    </row>
    <row r="25" spans="2:6">
      <c r="B25" s="31">
        <v>20</v>
      </c>
      <c r="C25" s="31" t="str">
        <f>配置表!B30</f>
        <v>高压清洗机</v>
      </c>
      <c r="D25" s="31" t="str">
        <f>配置表!C30</f>
        <v>HD6/15M</v>
      </c>
      <c r="E25" s="31">
        <f>配置表!D30</f>
        <v>2</v>
      </c>
      <c r="F25" s="31" t="str">
        <f>配置表!G30</f>
        <v>站内地面清洗和设备清洁</v>
      </c>
    </row>
    <row r="26" spans="2:6">
      <c r="B26" s="31">
        <v>21</v>
      </c>
      <c r="C26" s="31" t="str">
        <f>配置表!B31</f>
        <v>壁挂式高压清洗机</v>
      </c>
      <c r="D26" s="31" t="str">
        <f>配置表!C31</f>
        <v>HD6/14 cage</v>
      </c>
      <c r="E26" s="31">
        <f>配置表!D31</f>
        <v>2</v>
      </c>
      <c r="F26" s="31" t="str">
        <f>配置表!G31</f>
        <v>卸料口地面及料仓清洗</v>
      </c>
    </row>
    <row r="27" spans="2:6">
      <c r="B27" s="31">
        <v>22</v>
      </c>
      <c r="C27" s="31" t="str">
        <f>配置表!B32</f>
        <v>喷雾式除臭机器人</v>
      </c>
      <c r="D27" s="31" t="str">
        <f>配置表!C32</f>
        <v>BK-RT1000</v>
      </c>
      <c r="E27" s="31">
        <f>配置表!D32</f>
        <v>2</v>
      </c>
      <c r="F27" s="31" t="str">
        <f>配置表!G32</f>
        <v>下班后卸料大厅地面喷洒除臭液</v>
      </c>
    </row>
    <row r="28" spans="2:6">
      <c r="B28" s="31">
        <v>23</v>
      </c>
      <c r="C28" s="31" t="str">
        <f>配置表!B33</f>
        <v>场地清洗机</v>
      </c>
      <c r="D28" s="31" t="str">
        <f>配置表!C33</f>
        <v>BD90</v>
      </c>
      <c r="E28" s="31">
        <f>配置表!D33</f>
        <v>2</v>
      </c>
      <c r="F28" s="31" t="str">
        <f>配置表!G33</f>
        <v>驾驶式场地清洗机</v>
      </c>
    </row>
    <row r="29" spans="2:6">
      <c r="B29" s="31">
        <v>24</v>
      </c>
      <c r="C29" s="31" t="str">
        <f>配置表!B34</f>
        <v>自动洗车机</v>
      </c>
      <c r="D29" s="31" t="str">
        <f>配置表!C34</f>
        <v>KM-H2</v>
      </c>
      <c r="E29" s="31">
        <f>配置表!D34</f>
        <v>1</v>
      </c>
      <c r="F29" s="31" t="str">
        <f>配置表!G34</f>
        <v>龙门往复式自动洗车机</v>
      </c>
    </row>
    <row r="30" spans="3:6">
      <c r="C30" s="31" t="str">
        <f>配置表!B35</f>
        <v>安装调试费用</v>
      </c>
      <c r="D30" s="31" t="str">
        <f>配置表!C35</f>
        <v>——</v>
      </c>
      <c r="E30" s="31">
        <f>配置表!D35</f>
        <v>1</v>
      </c>
      <c r="F30" s="31">
        <f>配置表!G35</f>
        <v>0</v>
      </c>
    </row>
    <row r="31" spans="3:6">
      <c r="C31" s="31" t="str">
        <f>配置表!B36</f>
        <v>运输费</v>
      </c>
      <c r="D31" s="31" t="str">
        <f>配置表!C36</f>
        <v>——</v>
      </c>
      <c r="E31" s="31">
        <f>配置表!D36</f>
        <v>1</v>
      </c>
      <c r="F31" s="31" t="str">
        <f>配置表!G36</f>
        <v>长沙-平罗县，1700公里</v>
      </c>
    </row>
    <row r="32" spans="3:6">
      <c r="C32" s="31" t="str">
        <f>配置表!B37</f>
        <v>转运车辆</v>
      </c>
      <c r="D32" s="31">
        <f>配置表!C37</f>
        <v>0</v>
      </c>
      <c r="E32" s="31">
        <f>配置表!D37</f>
        <v>0</v>
      </c>
      <c r="F32" s="31">
        <f>配置表!G37</f>
        <v>0</v>
      </c>
    </row>
    <row r="33" ht="27" spans="3:6">
      <c r="C33" s="31" t="str">
        <f>配置表!B38</f>
        <v>车厢可卸式垃圾车</v>
      </c>
      <c r="D33" s="31" t="str">
        <f>配置表!C38</f>
        <v>ZBH5311ZXXDFE6</v>
      </c>
      <c r="E33" s="31">
        <f>配置表!D38</f>
        <v>3</v>
      </c>
      <c r="F33" s="31" t="str">
        <f>配置表!G38</f>
        <v>总质量31吨，假设运距20公里</v>
      </c>
    </row>
    <row r="34" ht="27" spans="3:6">
      <c r="C34" s="31" t="str">
        <f>配置表!B39</f>
        <v>垃圾压缩车（12.8方垃圾箱）</v>
      </c>
      <c r="D34" s="31" t="str">
        <f>配置表!C39</f>
        <v>ZBH5180ZYSDFE6</v>
      </c>
      <c r="E34" s="31">
        <f>配置表!D39</f>
        <v>2</v>
      </c>
      <c r="F34" s="31">
        <f>配置表!G39</f>
        <v>0</v>
      </c>
    </row>
    <row r="35" ht="27" spans="3:6">
      <c r="C35" s="31" t="str">
        <f>配置表!B40</f>
        <v>垃圾压缩车(3.6方垃圾箱）</v>
      </c>
      <c r="D35" s="31" t="str">
        <f>配置表!C40</f>
        <v>ZBH5033ZZZSHE6</v>
      </c>
      <c r="E35" s="31">
        <f>配置表!D40</f>
        <v>10</v>
      </c>
      <c r="F35" s="31" t="str">
        <f>配置表!G40</f>
        <v>2.5方的已经淘汰，性价比低</v>
      </c>
    </row>
    <row r="36" ht="27" spans="3:6">
      <c r="C36" s="31" t="str">
        <f>配置表!B41</f>
        <v>餐厨垃圾车</v>
      </c>
      <c r="D36" s="31" t="str">
        <f>配置表!C41</f>
        <v>ZBH5080TCAJXE6</v>
      </c>
      <c r="E36" s="31">
        <f>配置表!D41</f>
        <v>2</v>
      </c>
      <c r="F36" s="31">
        <f>配置表!G41</f>
        <v>0</v>
      </c>
    </row>
  </sheetData>
  <mergeCells count="1">
    <mergeCell ref="B4:F4"/>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tabSelected="1" workbookViewId="0">
      <selection activeCell="D86" sqref="D86"/>
    </sheetView>
  </sheetViews>
  <sheetFormatPr defaultColWidth="9" defaultRowHeight="14.25"/>
  <cols>
    <col min="1" max="1" width="7.25" style="1" customWidth="1"/>
    <col min="2" max="2" width="29.125" style="1" customWidth="1"/>
    <col min="3" max="3" width="10.25" style="1" customWidth="1"/>
    <col min="4" max="5" width="10.625" style="1" customWidth="1"/>
    <col min="6" max="6" width="10.25" style="1" customWidth="1"/>
    <col min="7" max="9" width="9" style="1"/>
    <col min="10" max="10" width="10.75" style="1" customWidth="1"/>
    <col min="11" max="16384" width="9" style="1"/>
  </cols>
  <sheetData>
    <row r="1" s="1" customFormat="1" ht="34" customHeight="1" spans="1:7">
      <c r="A1" s="3" t="s">
        <v>248</v>
      </c>
      <c r="B1" s="3"/>
      <c r="C1" s="3"/>
      <c r="D1" s="3"/>
      <c r="E1" s="3"/>
      <c r="F1" s="3"/>
      <c r="G1" s="3"/>
    </row>
    <row r="2" s="1" customFormat="1" customHeight="1" spans="1:7">
      <c r="A2" s="4" t="s">
        <v>1</v>
      </c>
      <c r="B2" s="5" t="s">
        <v>249</v>
      </c>
      <c r="C2" s="5" t="s">
        <v>250</v>
      </c>
      <c r="D2" s="5"/>
      <c r="E2" s="5"/>
      <c r="F2" s="6" t="s">
        <v>251</v>
      </c>
      <c r="G2" s="7" t="s">
        <v>5</v>
      </c>
    </row>
    <row r="3" s="1" customFormat="1" ht="24" spans="1:7">
      <c r="A3" s="4"/>
      <c r="B3" s="5"/>
      <c r="C3" s="5" t="s">
        <v>252</v>
      </c>
      <c r="D3" s="5" t="s">
        <v>247</v>
      </c>
      <c r="E3" s="5" t="s">
        <v>253</v>
      </c>
      <c r="F3" s="6"/>
      <c r="G3" s="7"/>
    </row>
    <row r="4" s="1" customFormat="1" ht="18" customHeight="1" spans="1:7">
      <c r="A4" s="4" t="s">
        <v>254</v>
      </c>
      <c r="B4" s="8" t="s">
        <v>255</v>
      </c>
      <c r="C4" s="5"/>
      <c r="D4" s="5"/>
      <c r="E4" s="5"/>
      <c r="F4" s="6">
        <f>F5+F34+F66+F75</f>
        <v>4223.02956729828</v>
      </c>
      <c r="G4" s="7"/>
    </row>
    <row r="5" s="1" customFormat="1" ht="18" customHeight="1" spans="1:7">
      <c r="A5" s="4" t="s">
        <v>256</v>
      </c>
      <c r="B5" s="8" t="s">
        <v>257</v>
      </c>
      <c r="C5" s="5"/>
      <c r="D5" s="5"/>
      <c r="E5" s="5"/>
      <c r="F5" s="6">
        <f>F6+F19</f>
        <v>1144.01</v>
      </c>
      <c r="G5" s="7"/>
    </row>
    <row r="6" s="2" customFormat="1" ht="18" customHeight="1" spans="1:7">
      <c r="A6" s="4">
        <v>1</v>
      </c>
      <c r="B6" s="8" t="s">
        <v>258</v>
      </c>
      <c r="C6" s="5"/>
      <c r="D6" s="5"/>
      <c r="E6" s="5"/>
      <c r="F6" s="6">
        <f>SUM(F7:F18)</f>
        <v>809.01</v>
      </c>
      <c r="G6" s="7"/>
    </row>
    <row r="7" s="1" customFormat="1" ht="18" customHeight="1" spans="1:7">
      <c r="A7" s="9">
        <v>-1</v>
      </c>
      <c r="B7" s="10" t="s">
        <v>14</v>
      </c>
      <c r="C7" s="11"/>
      <c r="D7" s="11"/>
      <c r="E7" s="11"/>
      <c r="F7" s="12">
        <v>70.59</v>
      </c>
      <c r="G7" s="13"/>
    </row>
    <row r="8" s="1" customFormat="1" ht="18" customHeight="1" spans="1:7">
      <c r="A8" s="9">
        <v>-2</v>
      </c>
      <c r="B8" s="10" t="s">
        <v>12</v>
      </c>
      <c r="C8" s="11"/>
      <c r="D8" s="11"/>
      <c r="E8" s="11"/>
      <c r="F8" s="12">
        <v>115.66</v>
      </c>
      <c r="G8" s="13"/>
    </row>
    <row r="9" s="1" customFormat="1" ht="36" customHeight="1" spans="1:7">
      <c r="A9" s="9">
        <v>-3</v>
      </c>
      <c r="B9" s="10" t="s">
        <v>259</v>
      </c>
      <c r="C9" s="11"/>
      <c r="D9" s="11"/>
      <c r="E9" s="11"/>
      <c r="F9" s="12">
        <v>115.66</v>
      </c>
      <c r="G9" s="13"/>
    </row>
    <row r="10" s="1" customFormat="1" ht="18" customHeight="1" spans="1:7">
      <c r="A10" s="9">
        <v>-4</v>
      </c>
      <c r="B10" s="10" t="s">
        <v>17</v>
      </c>
      <c r="C10" s="11"/>
      <c r="D10" s="11"/>
      <c r="E10" s="11"/>
      <c r="F10" s="12">
        <v>114.02</v>
      </c>
      <c r="G10" s="13"/>
    </row>
    <row r="11" s="1" customFormat="1" ht="18" customHeight="1" spans="1:7">
      <c r="A11" s="9">
        <v>-5</v>
      </c>
      <c r="B11" s="10" t="s">
        <v>25</v>
      </c>
      <c r="C11" s="11"/>
      <c r="D11" s="11"/>
      <c r="E11" s="11"/>
      <c r="F11" s="12">
        <v>16.39</v>
      </c>
      <c r="G11" s="13"/>
    </row>
    <row r="12" s="1" customFormat="1" ht="18" customHeight="1" spans="1:7">
      <c r="A12" s="9">
        <v>-6</v>
      </c>
      <c r="B12" s="10" t="s">
        <v>19</v>
      </c>
      <c r="C12" s="11"/>
      <c r="D12" s="11"/>
      <c r="E12" s="11"/>
      <c r="F12" s="12">
        <v>115.66</v>
      </c>
      <c r="G12" s="13"/>
    </row>
    <row r="13" s="1" customFormat="1" ht="18" customHeight="1" spans="1:7">
      <c r="A13" s="9">
        <v>-7</v>
      </c>
      <c r="B13" s="10" t="s">
        <v>23</v>
      </c>
      <c r="C13" s="11"/>
      <c r="D13" s="11"/>
      <c r="E13" s="11"/>
      <c r="F13" s="12">
        <v>15.57</v>
      </c>
      <c r="G13" s="13"/>
    </row>
    <row r="14" s="2" customFormat="1" ht="18" customHeight="1" spans="1:7">
      <c r="A14" s="9">
        <v>-8</v>
      </c>
      <c r="B14" s="10" t="s">
        <v>10</v>
      </c>
      <c r="C14" s="5"/>
      <c r="D14" s="5"/>
      <c r="E14" s="5"/>
      <c r="F14" s="12">
        <v>113.24</v>
      </c>
      <c r="G14" s="7"/>
    </row>
    <row r="15" s="1" customFormat="1" ht="18" customHeight="1" spans="1:7">
      <c r="A15" s="9">
        <v>-9</v>
      </c>
      <c r="B15" s="10" t="s">
        <v>27</v>
      </c>
      <c r="C15" s="11"/>
      <c r="D15" s="11"/>
      <c r="E15" s="11"/>
      <c r="F15" s="12">
        <v>8.56</v>
      </c>
      <c r="G15" s="13"/>
    </row>
    <row r="16" s="1" customFormat="1" ht="18" customHeight="1" spans="1:7">
      <c r="A16" s="9">
        <v>-10</v>
      </c>
      <c r="B16" s="10" t="s">
        <v>21</v>
      </c>
      <c r="C16" s="11"/>
      <c r="D16" s="11"/>
      <c r="E16" s="11"/>
      <c r="F16" s="12">
        <v>18.14</v>
      </c>
      <c r="G16" s="13"/>
    </row>
    <row r="17" s="1" customFormat="1" ht="18" customHeight="1" spans="1:7">
      <c r="A17" s="9">
        <v>-11</v>
      </c>
      <c r="B17" s="10" t="s">
        <v>18</v>
      </c>
      <c r="C17" s="11"/>
      <c r="D17" s="11"/>
      <c r="E17" s="11"/>
      <c r="F17" s="12">
        <v>52.76</v>
      </c>
      <c r="G17" s="13"/>
    </row>
    <row r="18" s="1" customFormat="1" ht="18" customHeight="1" spans="1:7">
      <c r="A18" s="9">
        <v>-12</v>
      </c>
      <c r="B18" s="10" t="s">
        <v>16</v>
      </c>
      <c r="C18" s="11"/>
      <c r="D18" s="11"/>
      <c r="E18" s="11"/>
      <c r="F18" s="12">
        <v>52.76</v>
      </c>
      <c r="G18" s="13"/>
    </row>
    <row r="19" s="2" customFormat="1" ht="18" customHeight="1" spans="1:7">
      <c r="A19" s="4">
        <v>2</v>
      </c>
      <c r="B19" s="14" t="s">
        <v>260</v>
      </c>
      <c r="C19" s="5"/>
      <c r="D19" s="5"/>
      <c r="E19" s="5"/>
      <c r="F19" s="6">
        <f>SUM(F20:F27)</f>
        <v>335</v>
      </c>
      <c r="G19" s="7"/>
    </row>
    <row r="20" s="1" customFormat="1" ht="18" customHeight="1" spans="1:7">
      <c r="A20" s="9">
        <v>-1</v>
      </c>
      <c r="B20" s="15" t="s">
        <v>261</v>
      </c>
      <c r="C20" s="11" t="s">
        <v>262</v>
      </c>
      <c r="D20" s="11">
        <v>1000</v>
      </c>
      <c r="E20" s="11">
        <v>1200</v>
      </c>
      <c r="F20" s="16">
        <f t="shared" ref="F20:F26" si="0">D20*E20/10000</f>
        <v>120</v>
      </c>
      <c r="G20" s="13"/>
    </row>
    <row r="21" s="1" customFormat="1" ht="18" customHeight="1" spans="1:7">
      <c r="A21" s="9">
        <v>-2</v>
      </c>
      <c r="B21" s="15" t="s">
        <v>263</v>
      </c>
      <c r="C21" s="11" t="s">
        <v>262</v>
      </c>
      <c r="D21" s="11">
        <f t="shared" ref="D20:D26" si="1">D20</f>
        <v>1000</v>
      </c>
      <c r="E21" s="11">
        <v>300</v>
      </c>
      <c r="F21" s="16">
        <f t="shared" si="0"/>
        <v>30</v>
      </c>
      <c r="G21" s="13"/>
    </row>
    <row r="22" s="1" customFormat="1" ht="18" customHeight="1" spans="1:7">
      <c r="A22" s="9">
        <v>-3</v>
      </c>
      <c r="B22" s="15" t="s">
        <v>264</v>
      </c>
      <c r="C22" s="11" t="s">
        <v>262</v>
      </c>
      <c r="D22" s="11">
        <f t="shared" si="1"/>
        <v>1000</v>
      </c>
      <c r="E22" s="11">
        <v>60</v>
      </c>
      <c r="F22" s="16">
        <f t="shared" si="0"/>
        <v>6</v>
      </c>
      <c r="G22" s="13"/>
    </row>
    <row r="23" s="1" customFormat="1" ht="18" customHeight="1" spans="1:7">
      <c r="A23" s="9">
        <v>-4</v>
      </c>
      <c r="B23" s="15" t="s">
        <v>265</v>
      </c>
      <c r="C23" s="11" t="s">
        <v>262</v>
      </c>
      <c r="D23" s="11">
        <f t="shared" si="1"/>
        <v>1000</v>
      </c>
      <c r="E23" s="11">
        <v>120</v>
      </c>
      <c r="F23" s="16">
        <f t="shared" si="0"/>
        <v>12</v>
      </c>
      <c r="G23" s="7"/>
    </row>
    <row r="24" s="1" customFormat="1" ht="18" customHeight="1" spans="1:7">
      <c r="A24" s="9">
        <v>-5</v>
      </c>
      <c r="B24" s="15" t="s">
        <v>266</v>
      </c>
      <c r="C24" s="11" t="s">
        <v>262</v>
      </c>
      <c r="D24" s="11">
        <f t="shared" si="1"/>
        <v>1000</v>
      </c>
      <c r="E24" s="11">
        <v>160</v>
      </c>
      <c r="F24" s="16">
        <f t="shared" si="0"/>
        <v>16</v>
      </c>
      <c r="G24" s="13"/>
    </row>
    <row r="25" s="1" customFormat="1" ht="18" customHeight="1" spans="1:7">
      <c r="A25" s="9">
        <v>-6</v>
      </c>
      <c r="B25" s="15" t="s">
        <v>267</v>
      </c>
      <c r="C25" s="11" t="s">
        <v>262</v>
      </c>
      <c r="D25" s="11">
        <f t="shared" si="1"/>
        <v>1000</v>
      </c>
      <c r="E25" s="11">
        <v>45</v>
      </c>
      <c r="F25" s="16">
        <f t="shared" si="0"/>
        <v>4.5</v>
      </c>
      <c r="G25" s="13"/>
    </row>
    <row r="26" s="1" customFormat="1" ht="18" customHeight="1" spans="1:7">
      <c r="A26" s="9">
        <v>-7</v>
      </c>
      <c r="B26" s="15" t="s">
        <v>268</v>
      </c>
      <c r="C26" s="11" t="s">
        <v>262</v>
      </c>
      <c r="D26" s="11">
        <f t="shared" si="1"/>
        <v>1000</v>
      </c>
      <c r="E26" s="11">
        <v>50</v>
      </c>
      <c r="F26" s="16">
        <f t="shared" si="0"/>
        <v>5</v>
      </c>
      <c r="G26" s="13"/>
    </row>
    <row r="27" s="1" customFormat="1" ht="18" customHeight="1" spans="1:7">
      <c r="A27" s="9">
        <v>-8</v>
      </c>
      <c r="B27" s="15" t="s">
        <v>269</v>
      </c>
      <c r="C27" s="11"/>
      <c r="D27" s="11"/>
      <c r="E27" s="11"/>
      <c r="F27" s="16">
        <f>SUM(F28:F33)</f>
        <v>141.5</v>
      </c>
      <c r="G27" s="13"/>
    </row>
    <row r="28" s="1" customFormat="1" ht="18" customHeight="1" spans="1:7">
      <c r="A28" s="9"/>
      <c r="B28" s="15" t="s">
        <v>270</v>
      </c>
      <c r="C28" s="11" t="s">
        <v>262</v>
      </c>
      <c r="D28" s="11">
        <v>4000</v>
      </c>
      <c r="E28" s="11">
        <v>65</v>
      </c>
      <c r="F28" s="16">
        <f t="shared" ref="F28:F33" si="2">D28*E28/10000</f>
        <v>26</v>
      </c>
      <c r="G28" s="13"/>
    </row>
    <row r="29" s="1" customFormat="1" ht="18" customHeight="1" spans="1:7">
      <c r="A29" s="9"/>
      <c r="B29" s="15" t="s">
        <v>271</v>
      </c>
      <c r="C29" s="11" t="s">
        <v>262</v>
      </c>
      <c r="D29" s="11">
        <v>2500</v>
      </c>
      <c r="E29" s="11">
        <v>160</v>
      </c>
      <c r="F29" s="16">
        <f t="shared" si="2"/>
        <v>40</v>
      </c>
      <c r="G29" s="7"/>
    </row>
    <row r="30" s="1" customFormat="1" ht="18" customHeight="1" spans="1:7">
      <c r="A30" s="9"/>
      <c r="B30" s="15" t="s">
        <v>272</v>
      </c>
      <c r="C30" s="11" t="s">
        <v>262</v>
      </c>
      <c r="D30" s="11">
        <v>2000</v>
      </c>
      <c r="E30" s="11">
        <v>160</v>
      </c>
      <c r="F30" s="16">
        <f t="shared" si="2"/>
        <v>32</v>
      </c>
      <c r="G30" s="7"/>
    </row>
    <row r="31" s="1" customFormat="1" ht="18" customHeight="1" spans="1:7">
      <c r="A31" s="9"/>
      <c r="B31" s="15" t="s">
        <v>273</v>
      </c>
      <c r="C31" s="11" t="s">
        <v>262</v>
      </c>
      <c r="D31" s="11">
        <f>D20</f>
        <v>1000</v>
      </c>
      <c r="E31" s="11">
        <v>85</v>
      </c>
      <c r="F31" s="16">
        <f t="shared" si="2"/>
        <v>8.5</v>
      </c>
      <c r="G31" s="7"/>
    </row>
    <row r="32" s="1" customFormat="1" ht="18" customHeight="1" spans="1:7">
      <c r="A32" s="9"/>
      <c r="B32" s="15" t="s">
        <v>274</v>
      </c>
      <c r="C32" s="11" t="s">
        <v>275</v>
      </c>
      <c r="D32" s="11">
        <v>600</v>
      </c>
      <c r="E32" s="11">
        <v>500</v>
      </c>
      <c r="F32" s="16">
        <f t="shared" si="2"/>
        <v>30</v>
      </c>
      <c r="G32" s="7"/>
    </row>
    <row r="33" s="1" customFormat="1" ht="18" customHeight="1" spans="1:7">
      <c r="A33" s="9"/>
      <c r="B33" s="15" t="s">
        <v>276</v>
      </c>
      <c r="C33" s="11" t="s">
        <v>277</v>
      </c>
      <c r="D33" s="11">
        <v>1</v>
      </c>
      <c r="E33" s="11">
        <v>50000</v>
      </c>
      <c r="F33" s="16">
        <f t="shared" si="2"/>
        <v>5</v>
      </c>
      <c r="G33" s="7"/>
    </row>
    <row r="34" s="2" customFormat="1" ht="18" customHeight="1" spans="1:7">
      <c r="A34" s="4" t="s">
        <v>278</v>
      </c>
      <c r="B34" s="8" t="s">
        <v>279</v>
      </c>
      <c r="C34" s="5"/>
      <c r="D34" s="5"/>
      <c r="E34" s="5"/>
      <c r="F34" s="6">
        <f>F35+F61</f>
        <v>2567.72</v>
      </c>
      <c r="G34" s="7"/>
    </row>
    <row r="35" s="2" customFormat="1" ht="18" customHeight="1" spans="1:7">
      <c r="A35" s="4">
        <v>1</v>
      </c>
      <c r="B35" s="8" t="s">
        <v>280</v>
      </c>
      <c r="C35" s="5"/>
      <c r="D35" s="5"/>
      <c r="E35" s="5"/>
      <c r="F35" s="6">
        <f>SUM(F36:F60)</f>
        <v>2074.12</v>
      </c>
      <c r="G35" s="7"/>
    </row>
    <row r="36" s="1" customFormat="1" ht="18" customHeight="1" spans="1:7">
      <c r="A36" s="9">
        <v>-1</v>
      </c>
      <c r="B36" s="15" t="str">
        <f>设备清单!C6</f>
        <v>水平直压式垃圾压缩机</v>
      </c>
      <c r="C36" s="11" t="s">
        <v>281</v>
      </c>
      <c r="D36" s="11">
        <f>设备清单!E6</f>
        <v>2</v>
      </c>
      <c r="E36" s="11">
        <v>890000</v>
      </c>
      <c r="F36" s="16">
        <f t="shared" ref="F36:F46" si="3">D36*E36/10000</f>
        <v>178</v>
      </c>
      <c r="G36" s="7"/>
    </row>
    <row r="37" s="1" customFormat="1" ht="18" customHeight="1" spans="1:7">
      <c r="A37" s="9">
        <v>-2</v>
      </c>
      <c r="B37" s="15" t="str">
        <f>设备清单!C7</f>
        <v>上料机</v>
      </c>
      <c r="C37" s="11" t="s">
        <v>281</v>
      </c>
      <c r="D37" s="11">
        <f>设备清单!E7</f>
        <v>2</v>
      </c>
      <c r="E37" s="11">
        <v>836000</v>
      </c>
      <c r="F37" s="16">
        <f t="shared" si="3"/>
        <v>167.2</v>
      </c>
      <c r="G37" s="7"/>
    </row>
    <row r="38" s="1" customFormat="1" ht="18" customHeight="1" spans="1:7">
      <c r="A38" s="9">
        <v>-3</v>
      </c>
      <c r="B38" s="15" t="str">
        <f>设备清单!C8</f>
        <v>移箱平台</v>
      </c>
      <c r="C38" s="11" t="s">
        <v>281</v>
      </c>
      <c r="D38" s="11">
        <f>设备清单!E8</f>
        <v>2</v>
      </c>
      <c r="E38" s="11">
        <v>180000</v>
      </c>
      <c r="F38" s="16">
        <f t="shared" si="3"/>
        <v>36</v>
      </c>
      <c r="G38" s="7"/>
    </row>
    <row r="39" s="1" customFormat="1" ht="18" customHeight="1" spans="1:7">
      <c r="A39" s="9">
        <v>-4</v>
      </c>
      <c r="B39" s="15" t="str">
        <f>设备清单!C9</f>
        <v>垃圾箱</v>
      </c>
      <c r="C39" s="11" t="s">
        <v>281</v>
      </c>
      <c r="D39" s="11">
        <f>设备清单!E9</f>
        <v>11</v>
      </c>
      <c r="E39" s="11">
        <v>155000</v>
      </c>
      <c r="F39" s="16">
        <f t="shared" si="3"/>
        <v>170.5</v>
      </c>
      <c r="G39" s="7"/>
    </row>
    <row r="40" s="1" customFormat="1" ht="18" customHeight="1" spans="1:7">
      <c r="A40" s="9">
        <v>-5</v>
      </c>
      <c r="B40" s="15" t="str">
        <f>设备清单!C10</f>
        <v>中央控制系统</v>
      </c>
      <c r="C40" s="11" t="s">
        <v>282</v>
      </c>
      <c r="D40" s="11">
        <f>设备清单!E10</f>
        <v>2</v>
      </c>
      <c r="E40" s="11">
        <f>配置表!E15*10000</f>
        <v>108000</v>
      </c>
      <c r="F40" s="16">
        <f t="shared" si="3"/>
        <v>21.6</v>
      </c>
      <c r="G40" s="7"/>
    </row>
    <row r="41" s="1" customFormat="1" ht="18" customHeight="1" spans="1:7">
      <c r="A41" s="9">
        <v>-6</v>
      </c>
      <c r="B41" s="15" t="str">
        <f>设备清单!C11</f>
        <v>视频监视系统</v>
      </c>
      <c r="C41" s="11" t="s">
        <v>282</v>
      </c>
      <c r="D41" s="11">
        <f>设备清单!E11</f>
        <v>2</v>
      </c>
      <c r="E41" s="11">
        <f>配置表!E16*10000</f>
        <v>37800</v>
      </c>
      <c r="F41" s="16">
        <f t="shared" si="3"/>
        <v>7.56</v>
      </c>
      <c r="G41" s="7"/>
    </row>
    <row r="42" s="1" customFormat="1" ht="18" customHeight="1" spans="1:7">
      <c r="A42" s="9">
        <v>-7</v>
      </c>
      <c r="B42" s="15" t="str">
        <f>设备清单!C12</f>
        <v>交通指挥系统</v>
      </c>
      <c r="C42" s="11" t="s">
        <v>282</v>
      </c>
      <c r="D42" s="11">
        <f>设备清单!E12</f>
        <v>1</v>
      </c>
      <c r="E42" s="11">
        <f>配置表!E17*10000</f>
        <v>630000</v>
      </c>
      <c r="F42" s="16">
        <f t="shared" si="3"/>
        <v>63</v>
      </c>
      <c r="G42" s="7"/>
    </row>
    <row r="43" s="1" customFormat="1" ht="18" customHeight="1" spans="1:7">
      <c r="A43" s="9">
        <v>-8</v>
      </c>
      <c r="B43" s="15" t="str">
        <f>设备清单!C13</f>
        <v>语音广播系统</v>
      </c>
      <c r="C43" s="11" t="s">
        <v>282</v>
      </c>
      <c r="D43" s="11">
        <f>设备清单!E13</f>
        <v>1</v>
      </c>
      <c r="E43" s="11">
        <f>配置表!E18*10000</f>
        <v>180000</v>
      </c>
      <c r="F43" s="16">
        <f t="shared" si="3"/>
        <v>18</v>
      </c>
      <c r="G43" s="7"/>
    </row>
    <row r="44" s="1" customFormat="1" ht="18" customHeight="1" spans="1:7">
      <c r="A44" s="9">
        <v>-9</v>
      </c>
      <c r="B44" s="15" t="str">
        <f>设备清单!C14</f>
        <v>大屏显示系统</v>
      </c>
      <c r="C44" s="11" t="s">
        <v>282</v>
      </c>
      <c r="D44" s="11">
        <f>设备清单!E14</f>
        <v>1</v>
      </c>
      <c r="E44" s="11">
        <f>配置表!E19*10000</f>
        <v>225000</v>
      </c>
      <c r="F44" s="16">
        <f t="shared" si="3"/>
        <v>22.5</v>
      </c>
      <c r="G44" s="7"/>
    </row>
    <row r="45" s="1" customFormat="1" ht="18" customHeight="1" spans="1:7">
      <c r="A45" s="9">
        <v>-10</v>
      </c>
      <c r="B45" s="15" t="str">
        <f>设备清单!C15</f>
        <v>称重计量系统</v>
      </c>
      <c r="C45" s="11" t="s">
        <v>282</v>
      </c>
      <c r="D45" s="11">
        <f>设备清单!E15</f>
        <v>1</v>
      </c>
      <c r="E45" s="11">
        <f>配置表!E20*10000</f>
        <v>190000</v>
      </c>
      <c r="F45" s="16">
        <f t="shared" si="3"/>
        <v>19</v>
      </c>
      <c r="G45" s="7"/>
    </row>
    <row r="46" s="1" customFormat="1" ht="18" customHeight="1" spans="1:7">
      <c r="A46" s="9">
        <v>-11</v>
      </c>
      <c r="B46" s="15" t="str">
        <f>设备清单!C16</f>
        <v>负压除尘除臭系统</v>
      </c>
      <c r="C46" s="11" t="s">
        <v>282</v>
      </c>
      <c r="D46" s="11">
        <f>设备清单!E16</f>
        <v>2</v>
      </c>
      <c r="E46" s="11">
        <f>配置表!E21*10000</f>
        <v>864000</v>
      </c>
      <c r="F46" s="16">
        <f t="shared" si="3"/>
        <v>172.8</v>
      </c>
      <c r="G46" s="7"/>
    </row>
    <row r="47" s="2" customFormat="1" ht="18" customHeight="1" spans="1:7">
      <c r="A47" s="9">
        <v>-12</v>
      </c>
      <c r="B47" s="15" t="str">
        <f>设备清单!C17</f>
        <v>离子新风系统</v>
      </c>
      <c r="C47" s="11" t="s">
        <v>282</v>
      </c>
      <c r="D47" s="11">
        <f>设备清单!E17</f>
        <v>2</v>
      </c>
      <c r="E47" s="11">
        <f>配置表!E22*10000</f>
        <v>783000</v>
      </c>
      <c r="F47" s="16">
        <f>SUM(F48:F57)</f>
        <v>219.18</v>
      </c>
      <c r="G47" s="7"/>
    </row>
    <row r="48" s="1" customFormat="1" ht="18" customHeight="1" spans="1:7">
      <c r="A48" s="9">
        <v>-13</v>
      </c>
      <c r="B48" s="15" t="str">
        <f>设备清单!C18</f>
        <v>离子新风系统</v>
      </c>
      <c r="C48" s="11" t="s">
        <v>282</v>
      </c>
      <c r="D48" s="11">
        <f>设备清单!E18</f>
        <v>1</v>
      </c>
      <c r="E48" s="11">
        <f>配置表!E23*10000</f>
        <v>384000</v>
      </c>
      <c r="F48" s="16">
        <f t="shared" ref="F48:F57" si="4">D48*E48/10000</f>
        <v>38.4</v>
      </c>
      <c r="G48" s="7"/>
    </row>
    <row r="49" s="1" customFormat="1" ht="18" customHeight="1" spans="1:7">
      <c r="A49" s="9">
        <v>-14</v>
      </c>
      <c r="B49" s="15" t="str">
        <f>设备清单!C19</f>
        <v>小型植物液喷淋</v>
      </c>
      <c r="C49" s="11" t="s">
        <v>282</v>
      </c>
      <c r="D49" s="11">
        <f>设备清单!E19</f>
        <v>5</v>
      </c>
      <c r="E49" s="11">
        <f>配置表!E24*10000</f>
        <v>16200</v>
      </c>
      <c r="F49" s="16">
        <f t="shared" si="4"/>
        <v>8.1</v>
      </c>
      <c r="G49" s="7"/>
    </row>
    <row r="50" s="1" customFormat="1" ht="18" customHeight="1" spans="1:7">
      <c r="A50" s="9">
        <v>-15</v>
      </c>
      <c r="B50" s="15" t="str">
        <f>设备清单!C20</f>
        <v>植物液喷淋除臭系统</v>
      </c>
      <c r="C50" s="11" t="s">
        <v>282</v>
      </c>
      <c r="D50" s="11">
        <f>设备清单!E20</f>
        <v>1</v>
      </c>
      <c r="E50" s="11">
        <f>配置表!E25*10000</f>
        <v>225000</v>
      </c>
      <c r="F50" s="16">
        <f t="shared" si="4"/>
        <v>22.5</v>
      </c>
      <c r="G50" s="7"/>
    </row>
    <row r="51" s="1" customFormat="1" ht="18" customHeight="1" spans="1:7">
      <c r="A51" s="9">
        <v>-16</v>
      </c>
      <c r="B51" s="15" t="str">
        <f>设备清单!C21</f>
        <v>料口喷淋系统</v>
      </c>
      <c r="C51" s="11" t="s">
        <v>282</v>
      </c>
      <c r="D51" s="11">
        <f>设备清单!E21</f>
        <v>1</v>
      </c>
      <c r="E51" s="11">
        <f>配置表!E26*10000</f>
        <v>106000</v>
      </c>
      <c r="F51" s="16">
        <f t="shared" si="4"/>
        <v>10.6</v>
      </c>
      <c r="G51" s="7"/>
    </row>
    <row r="52" s="1" customFormat="1" ht="18" customHeight="1" spans="1:7">
      <c r="A52" s="9">
        <v>-17</v>
      </c>
      <c r="B52" s="15" t="str">
        <f>设备清单!C22</f>
        <v>快速卷帘门</v>
      </c>
      <c r="C52" s="11" t="s">
        <v>282</v>
      </c>
      <c r="D52" s="11">
        <f>设备清单!E22</f>
        <v>4</v>
      </c>
      <c r="E52" s="11">
        <f>配置表!E27*10000</f>
        <v>70000</v>
      </c>
      <c r="F52" s="16">
        <f t="shared" si="4"/>
        <v>28</v>
      </c>
      <c r="G52" s="7"/>
    </row>
    <row r="53" s="1" customFormat="1" ht="18" customHeight="1" spans="1:7">
      <c r="A53" s="9">
        <v>-18</v>
      </c>
      <c r="B53" s="15" t="str">
        <f>设备清单!C23</f>
        <v>风幕机</v>
      </c>
      <c r="C53" s="11" t="s">
        <v>282</v>
      </c>
      <c r="D53" s="11">
        <f>设备清单!E23</f>
        <v>12</v>
      </c>
      <c r="E53" s="11">
        <f>配置表!E28*10000</f>
        <v>12000</v>
      </c>
      <c r="F53" s="16">
        <f t="shared" si="4"/>
        <v>14.4</v>
      </c>
      <c r="G53" s="7"/>
    </row>
    <row r="54" s="1" customFormat="1" ht="18" customHeight="1" spans="1:7">
      <c r="A54" s="9">
        <v>-19</v>
      </c>
      <c r="B54" s="15" t="str">
        <f>设备清单!C24</f>
        <v>真空吸污系统</v>
      </c>
      <c r="C54" s="11" t="s">
        <v>282</v>
      </c>
      <c r="D54" s="11">
        <f>设备清单!E24</f>
        <v>1</v>
      </c>
      <c r="E54" s="11">
        <f>配置表!E29*10000</f>
        <v>774000</v>
      </c>
      <c r="F54" s="16">
        <f t="shared" si="4"/>
        <v>77.4</v>
      </c>
      <c r="G54" s="7"/>
    </row>
    <row r="55" s="1" customFormat="1" ht="18" customHeight="1" spans="1:7">
      <c r="A55" s="9">
        <v>-20</v>
      </c>
      <c r="B55" s="15" t="str">
        <f>设备清单!C25</f>
        <v>高压清洗机</v>
      </c>
      <c r="C55" s="11" t="s">
        <v>281</v>
      </c>
      <c r="D55" s="11">
        <f>设备清单!E25</f>
        <v>2</v>
      </c>
      <c r="E55" s="11">
        <f>配置表!E30*10000</f>
        <v>16200</v>
      </c>
      <c r="F55" s="16">
        <f t="shared" si="4"/>
        <v>3.24</v>
      </c>
      <c r="G55" s="7"/>
    </row>
    <row r="56" s="1" customFormat="1" ht="18" customHeight="1" spans="1:7">
      <c r="A56" s="9">
        <v>-21</v>
      </c>
      <c r="B56" s="15" t="str">
        <f>设备清单!C26</f>
        <v>壁挂式高压清洗机</v>
      </c>
      <c r="C56" s="11" t="s">
        <v>281</v>
      </c>
      <c r="D56" s="11">
        <f>设备清单!E26</f>
        <v>2</v>
      </c>
      <c r="E56" s="11">
        <f>配置表!E31*10000</f>
        <v>8700</v>
      </c>
      <c r="F56" s="16">
        <f t="shared" si="4"/>
        <v>1.74</v>
      </c>
      <c r="G56" s="7"/>
    </row>
    <row r="57" s="1" customFormat="1" ht="18" customHeight="1" spans="1:7">
      <c r="A57" s="9">
        <v>-22</v>
      </c>
      <c r="B57" s="15" t="str">
        <f>设备清单!C27</f>
        <v>喷雾式除臭机器人</v>
      </c>
      <c r="C57" s="11" t="s">
        <v>281</v>
      </c>
      <c r="D57" s="11">
        <f>设备清单!E27</f>
        <v>2</v>
      </c>
      <c r="E57" s="11">
        <f>配置表!E32*10000</f>
        <v>74000</v>
      </c>
      <c r="F57" s="16">
        <f t="shared" si="4"/>
        <v>14.8</v>
      </c>
      <c r="G57" s="7"/>
    </row>
    <row r="58" s="2" customFormat="1" ht="18" customHeight="1" spans="1:7">
      <c r="A58" s="9">
        <v>-23</v>
      </c>
      <c r="B58" s="15" t="str">
        <f>设备清单!C28</f>
        <v>场地清洗机</v>
      </c>
      <c r="C58" s="11" t="s">
        <v>281</v>
      </c>
      <c r="D58" s="11">
        <f>设备清单!E28</f>
        <v>2</v>
      </c>
      <c r="E58" s="11">
        <f>配置表!E33*10000</f>
        <v>79000</v>
      </c>
      <c r="F58" s="16">
        <f>F59+F61+F62</f>
        <v>703.6</v>
      </c>
      <c r="G58" s="7"/>
    </row>
    <row r="59" s="1" customFormat="1" ht="18" customHeight="1" spans="1:7">
      <c r="A59" s="9">
        <v>-24</v>
      </c>
      <c r="B59" s="15" t="str">
        <f>设备清单!C29</f>
        <v>自动洗车机</v>
      </c>
      <c r="C59" s="11" t="s">
        <v>281</v>
      </c>
      <c r="D59" s="11">
        <f>设备清单!E29</f>
        <v>1</v>
      </c>
      <c r="E59" s="11">
        <f>配置表!E34*10000</f>
        <v>360000</v>
      </c>
      <c r="F59" s="16">
        <f>D59*E59/10000</f>
        <v>36</v>
      </c>
      <c r="G59" s="7"/>
    </row>
    <row r="60" s="1" customFormat="1" ht="18" customHeight="1" spans="1:7">
      <c r="A60" s="9">
        <v>-25</v>
      </c>
      <c r="B60" s="15" t="s">
        <v>283</v>
      </c>
      <c r="C60" s="11" t="s">
        <v>282</v>
      </c>
      <c r="D60" s="11">
        <v>1</v>
      </c>
      <c r="E60" s="11">
        <v>200000</v>
      </c>
      <c r="F60" s="16">
        <f>D60*E60/10000</f>
        <v>20</v>
      </c>
      <c r="G60" s="7"/>
    </row>
    <row r="61" s="2" customFormat="1" ht="18" customHeight="1" spans="1:7">
      <c r="A61" s="4">
        <v>2</v>
      </c>
      <c r="B61" s="8" t="s">
        <v>284</v>
      </c>
      <c r="C61" s="5"/>
      <c r="D61" s="5"/>
      <c r="E61" s="5"/>
      <c r="F61" s="6">
        <f>SUM(F62:F65)</f>
        <v>493.6</v>
      </c>
      <c r="G61" s="7"/>
    </row>
    <row r="62" s="1" customFormat="1" ht="18" customHeight="1" spans="1:7">
      <c r="A62" s="9">
        <v>-1</v>
      </c>
      <c r="B62" s="15" t="str">
        <f>配置表!B38</f>
        <v>车厢可卸式垃圾车</v>
      </c>
      <c r="C62" s="11" t="s">
        <v>281</v>
      </c>
      <c r="D62" s="11">
        <f>配置表!D38</f>
        <v>3</v>
      </c>
      <c r="E62" s="11">
        <v>580000</v>
      </c>
      <c r="F62" s="16">
        <f>D62*E62/10000</f>
        <v>174</v>
      </c>
      <c r="G62" s="7"/>
    </row>
    <row r="63" s="1" customFormat="1" ht="18" customHeight="1" spans="1:7">
      <c r="A63" s="9">
        <v>-2</v>
      </c>
      <c r="B63" s="15" t="str">
        <f>配置表!B39</f>
        <v>垃圾压缩车（12.8方垃圾箱）</v>
      </c>
      <c r="C63" s="11" t="s">
        <v>281</v>
      </c>
      <c r="D63" s="11">
        <f>配置表!D39</f>
        <v>2</v>
      </c>
      <c r="E63" s="11">
        <v>450000</v>
      </c>
      <c r="F63" s="16">
        <f>D63*E63/10000</f>
        <v>90</v>
      </c>
      <c r="G63" s="7"/>
    </row>
    <row r="64" s="1" customFormat="1" ht="18" customHeight="1" spans="1:7">
      <c r="A64" s="9">
        <v>-3</v>
      </c>
      <c r="B64" s="15" t="str">
        <f>配置表!B40</f>
        <v>垃圾压缩车(3.6方垃圾箱）</v>
      </c>
      <c r="C64" s="11" t="s">
        <v>281</v>
      </c>
      <c r="D64" s="11">
        <f>配置表!D40</f>
        <v>10</v>
      </c>
      <c r="E64" s="11">
        <f>配置表!E40*10000</f>
        <v>158000</v>
      </c>
      <c r="F64" s="16">
        <f>D64*E64/10000</f>
        <v>158</v>
      </c>
      <c r="G64" s="7"/>
    </row>
    <row r="65" s="1" customFormat="1" ht="18" customHeight="1" spans="1:7">
      <c r="A65" s="9">
        <v>-4</v>
      </c>
      <c r="B65" s="15" t="str">
        <f>配置表!B41</f>
        <v>餐厨垃圾车</v>
      </c>
      <c r="C65" s="11" t="s">
        <v>281</v>
      </c>
      <c r="D65" s="11">
        <f>配置表!D41</f>
        <v>2</v>
      </c>
      <c r="E65" s="11">
        <f>配置表!E41*10000</f>
        <v>358000</v>
      </c>
      <c r="F65" s="16">
        <f>D65*E65/10000</f>
        <v>71.6</v>
      </c>
      <c r="G65" s="7"/>
    </row>
    <row r="66" s="1" customFormat="1" ht="18" customHeight="1" spans="1:10">
      <c r="A66" s="4" t="s">
        <v>285</v>
      </c>
      <c r="B66" s="8" t="s">
        <v>286</v>
      </c>
      <c r="C66" s="5"/>
      <c r="D66" s="5"/>
      <c r="E66" s="5"/>
      <c r="F66" s="6">
        <f>SUM(F67:F74)</f>
        <v>272.260157828571</v>
      </c>
      <c r="G66" s="7"/>
      <c r="H66" s="17"/>
      <c r="I66" s="17"/>
      <c r="J66" s="29">
        <f>F34+F5</f>
        <v>3711.73</v>
      </c>
    </row>
    <row r="67" s="1" customFormat="1" ht="18" customHeight="1" spans="1:10">
      <c r="A67" s="11">
        <v>1</v>
      </c>
      <c r="B67" s="15" t="s">
        <v>287</v>
      </c>
      <c r="C67" s="11"/>
      <c r="D67" s="11"/>
      <c r="E67" s="11"/>
      <c r="F67" s="18">
        <f>J66*0.015</f>
        <v>55.67595</v>
      </c>
      <c r="G67" s="13"/>
      <c r="J67" s="30"/>
    </row>
    <row r="68" s="1" customFormat="1" ht="18" customHeight="1" spans="1:10">
      <c r="A68" s="11">
        <v>2</v>
      </c>
      <c r="B68" s="15" t="s">
        <v>288</v>
      </c>
      <c r="C68" s="11"/>
      <c r="D68" s="11"/>
      <c r="E68" s="11"/>
      <c r="F68" s="18">
        <f>J66*0.02</f>
        <v>74.2346</v>
      </c>
      <c r="G68" s="13"/>
      <c r="J68" s="30"/>
    </row>
    <row r="69" s="1" customFormat="1" ht="18" customHeight="1" spans="1:10">
      <c r="A69" s="11">
        <v>3</v>
      </c>
      <c r="B69" s="15" t="s">
        <v>289</v>
      </c>
      <c r="C69" s="11"/>
      <c r="D69" s="11"/>
      <c r="E69" s="11"/>
      <c r="F69" s="18">
        <f>F68*0.059</f>
        <v>4.3798414</v>
      </c>
      <c r="G69" s="13"/>
      <c r="J69" s="30"/>
    </row>
    <row r="70" s="1" customFormat="1" ht="18" customHeight="1" spans="1:10">
      <c r="A70" s="11">
        <v>4</v>
      </c>
      <c r="B70" s="15" t="s">
        <v>290</v>
      </c>
      <c r="C70" s="11"/>
      <c r="D70" s="11"/>
      <c r="E70" s="11"/>
      <c r="F70" s="18">
        <f>J66*0.018</f>
        <v>66.81114</v>
      </c>
      <c r="G70" s="13"/>
      <c r="J70" s="30"/>
    </row>
    <row r="71" s="1" customFormat="1" ht="18" customHeight="1" spans="1:10">
      <c r="A71" s="11">
        <v>5</v>
      </c>
      <c r="B71" s="15" t="s">
        <v>291</v>
      </c>
      <c r="C71" s="11"/>
      <c r="D71" s="11"/>
      <c r="E71" s="11"/>
      <c r="F71" s="18">
        <f>J66*0.005</f>
        <v>18.55865</v>
      </c>
      <c r="G71" s="13"/>
      <c r="J71" s="30"/>
    </row>
    <row r="72" s="1" customFormat="1" ht="18" customHeight="1" spans="1:10">
      <c r="A72" s="11">
        <v>6</v>
      </c>
      <c r="B72" s="15" t="s">
        <v>292</v>
      </c>
      <c r="C72" s="11"/>
      <c r="D72" s="11"/>
      <c r="E72" s="11"/>
      <c r="F72" s="18">
        <f>J66*0.0096</f>
        <v>35.632608</v>
      </c>
      <c r="G72" s="13"/>
      <c r="J72" s="30"/>
    </row>
    <row r="73" s="1" customFormat="1" ht="18" customHeight="1" spans="1:10">
      <c r="A73" s="11">
        <v>7</v>
      </c>
      <c r="B73" s="15" t="s">
        <v>293</v>
      </c>
      <c r="C73" s="11"/>
      <c r="D73" s="11"/>
      <c r="E73" s="11"/>
      <c r="F73" s="18">
        <f>12+(J66-3000)/7000*(28-12)</f>
        <v>13.6268114285714</v>
      </c>
      <c r="G73" s="13"/>
      <c r="J73" s="30"/>
    </row>
    <row r="74" s="1" customFormat="1" ht="18" customHeight="1" spans="1:7">
      <c r="A74" s="11">
        <v>8</v>
      </c>
      <c r="B74" s="15" t="s">
        <v>294</v>
      </c>
      <c r="C74" s="11"/>
      <c r="D74" s="11"/>
      <c r="E74" s="11"/>
      <c r="F74" s="18">
        <f>J66*0.0009</f>
        <v>3.340557</v>
      </c>
      <c r="G74" s="13"/>
    </row>
    <row r="75" s="1" customFormat="1" ht="18" customHeight="1" spans="1:10">
      <c r="A75" s="4" t="s">
        <v>295</v>
      </c>
      <c r="B75" s="8" t="s">
        <v>296</v>
      </c>
      <c r="C75" s="5"/>
      <c r="D75" s="5"/>
      <c r="E75" s="5"/>
      <c r="F75" s="6">
        <f>(J66+F66)*0.06</f>
        <v>239.039409469714</v>
      </c>
      <c r="G75" s="7">
        <v>0.06</v>
      </c>
      <c r="H75" s="17"/>
      <c r="I75" s="17"/>
      <c r="J75" s="17"/>
    </row>
    <row r="76" s="1" customFormat="1" ht="18" customHeight="1" spans="1:10">
      <c r="A76" s="4" t="s">
        <v>297</v>
      </c>
      <c r="B76" s="8" t="s">
        <v>298</v>
      </c>
      <c r="C76" s="5"/>
      <c r="D76" s="5"/>
      <c r="E76" s="5"/>
      <c r="F76" s="6"/>
      <c r="G76" s="7"/>
      <c r="H76" s="17"/>
      <c r="I76" s="17"/>
      <c r="J76" s="17"/>
    </row>
    <row r="77" s="1" customFormat="1" ht="18" customHeight="1" spans="1:10">
      <c r="A77" s="4" t="s">
        <v>299</v>
      </c>
      <c r="B77" s="8" t="s">
        <v>300</v>
      </c>
      <c r="C77" s="5"/>
      <c r="D77" s="5"/>
      <c r="E77" s="5"/>
      <c r="F77" s="6"/>
      <c r="G77" s="7"/>
      <c r="H77" s="17"/>
      <c r="I77" s="17"/>
      <c r="J77" s="17"/>
    </row>
    <row r="78" s="1" customFormat="1" ht="18" customHeight="1" spans="1:7">
      <c r="A78" s="19" t="s">
        <v>301</v>
      </c>
      <c r="B78" s="19"/>
      <c r="C78" s="20"/>
      <c r="D78" s="20"/>
      <c r="E78" s="20"/>
      <c r="F78" s="21">
        <v>4223.03</v>
      </c>
      <c r="G78" s="22"/>
    </row>
    <row r="79" s="1" customFormat="1" spans="1:7">
      <c r="A79" s="23"/>
      <c r="B79" s="24"/>
      <c r="C79" s="25"/>
      <c r="D79" s="25"/>
      <c r="E79" s="24"/>
      <c r="F79" s="26"/>
      <c r="G79" s="27"/>
    </row>
    <row r="89" s="1" customFormat="1" spans="7:7">
      <c r="G89" s="28" t="s">
        <v>302</v>
      </c>
    </row>
    <row r="90" s="1" customFormat="1" spans="7:7">
      <c r="G90" s="28" t="s">
        <v>303</v>
      </c>
    </row>
  </sheetData>
  <mergeCells count="7">
    <mergeCell ref="A1:G1"/>
    <mergeCell ref="C2:E2"/>
    <mergeCell ref="A78:B78"/>
    <mergeCell ref="A2:A3"/>
    <mergeCell ref="B2:B3"/>
    <mergeCell ref="F2:F3"/>
    <mergeCell ref="G2:G3"/>
  </mergeCells>
  <pageMargins left="0.751388888888889" right="0.550694444444444" top="0.590277777777778" bottom="0.511805555555556"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6</vt:i4>
      </vt:variant>
    </vt:vector>
  </HeadingPairs>
  <TitlesOfParts>
    <vt:vector size="6" baseType="lpstr">
      <vt:lpstr>Sheet1</vt:lpstr>
      <vt:lpstr>Sheet2</vt:lpstr>
      <vt:lpstr>垃圾转运站</vt:lpstr>
      <vt:lpstr>配置表</vt:lpstr>
      <vt:lpstr>设备清单</vt:lpstr>
      <vt:lpstr>投资估算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2022-01-25T06:38:00Z</dcterms:created>
  <dcterms:modified xsi:type="dcterms:W3CDTF">2022-12-05T07:42:00Z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5240F63344D447D6A1379349A51E75BA</vt:lpwstr>
  </property>
  <property fmtid="{D5CDD505-2E9C-101B-9397-08002B2CF9AE}" pid="3" name="KSOProductBuildVer">
    <vt:lpwstr>2052-11.1.0.12763</vt:lpwstr>
  </property>
</Properties>
</file>