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概算表" sheetId="2" r:id="rId2"/>
  </sheets>
  <definedNames>
    <definedName name="_xlnm.Print_Titles" localSheetId="1">'概算表'!$3:$4</definedName>
  </definedNames>
  <calcPr fullCalcOnLoad="1"/>
</workbook>
</file>

<file path=xl/sharedStrings.xml><?xml version="1.0" encoding="utf-8"?>
<sst xmlns="http://schemas.openxmlformats.org/spreadsheetml/2006/main" count="104" uniqueCount="62">
  <si>
    <t>汇总表</t>
  </si>
  <si>
    <t>序号</t>
  </si>
  <si>
    <t>工程或费用名称</t>
  </si>
  <si>
    <t xml:space="preserve">         概算价值  （万元）</t>
  </si>
  <si>
    <t>占投资额（%）</t>
  </si>
  <si>
    <t>建筑工程</t>
  </si>
  <si>
    <t>设备购置</t>
  </si>
  <si>
    <t>安装工程</t>
  </si>
  <si>
    <t>其他费用</t>
  </si>
  <si>
    <t>合计</t>
  </si>
  <si>
    <t>一</t>
  </si>
  <si>
    <t>工程费用</t>
  </si>
  <si>
    <t>二</t>
  </si>
  <si>
    <t>三</t>
  </si>
  <si>
    <t>预备费</t>
  </si>
  <si>
    <t>总投资</t>
  </si>
  <si>
    <t>工程审定概算表</t>
  </si>
  <si>
    <t>项目名称：平罗县姚伏镇灯塔美丽宜居生态新村文化体系培育提升项目</t>
  </si>
  <si>
    <t>概算价值（万元）</t>
  </si>
  <si>
    <t>技术经济指标（元）</t>
  </si>
  <si>
    <t>占投  资额（%）</t>
  </si>
  <si>
    <t>单位</t>
  </si>
  <si>
    <t>数量</t>
  </si>
  <si>
    <t>单位价值</t>
  </si>
  <si>
    <t>土方工程</t>
  </si>
  <si>
    <t>m3</t>
  </si>
  <si>
    <t>景观小品</t>
  </si>
  <si>
    <t>景观水车</t>
  </si>
  <si>
    <t>组</t>
  </si>
  <si>
    <t>汉白玉栏杆</t>
  </si>
  <si>
    <t>m</t>
  </si>
  <si>
    <t>大、丰、收屏风</t>
  </si>
  <si>
    <t>大丰收小品</t>
  </si>
  <si>
    <t>座</t>
  </si>
  <si>
    <t>挡墙</t>
  </si>
  <si>
    <t xml:space="preserve">红色文化小品 </t>
  </si>
  <si>
    <t>廊架（长14m*宽2.69m*高3.19m）</t>
  </si>
  <si>
    <t>m2</t>
  </si>
  <si>
    <t>垃圾桶</t>
  </si>
  <si>
    <t>坐凳</t>
  </si>
  <si>
    <t>成品木栅栏（高度30cm）</t>
  </si>
  <si>
    <t>原有农耕景墙装修</t>
  </si>
  <si>
    <t>景墙</t>
  </si>
  <si>
    <t>木栈道</t>
  </si>
  <si>
    <t>水榭</t>
  </si>
  <si>
    <t>钓鱼台</t>
  </si>
  <si>
    <t>原有亭子修缮</t>
  </si>
  <si>
    <t>停车场</t>
  </si>
  <si>
    <t>停车场铺彩色面包砖</t>
  </si>
  <si>
    <t>花岗岩道牙</t>
  </si>
  <si>
    <t>园路</t>
  </si>
  <si>
    <t>园路铺彩色面包砖</t>
  </si>
  <si>
    <t>石汀步</t>
  </si>
  <si>
    <t>公共卫生间</t>
  </si>
  <si>
    <t>项目建设管理费</t>
  </si>
  <si>
    <t>万元</t>
  </si>
  <si>
    <t>工程设计费</t>
  </si>
  <si>
    <t>工程监理费</t>
  </si>
  <si>
    <t>清单及招标控制价编制费</t>
  </si>
  <si>
    <t>清单及招标控制价审核费</t>
  </si>
  <si>
    <t>竣工结算审核费</t>
  </si>
  <si>
    <t>招标代理服务费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</si>
</sst>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;[Red]0.00"/>
    <numFmt numFmtId="179" formatCode="0.00_);[Red]\(0.00\)"/>
    <numFmt numFmtId="180" formatCode="0.0_ "/>
    <numFmt numFmtId="181" formatCode="0_ "/>
    <numFmt numFmtId="182" formatCode="0.0_);[Red]\(0.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19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177" fontId="1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1" fillId="0" borderId="15" xfId="64" applyNumberFormat="1" applyFont="1" applyFill="1" applyBorder="1" applyAlignment="1">
      <alignment horizontal="center" vertical="center" wrapText="1"/>
      <protection/>
    </xf>
    <xf numFmtId="176" fontId="0" fillId="0" borderId="16" xfId="0" applyNumberFormat="1" applyFont="1" applyFill="1" applyBorder="1" applyAlignment="1">
      <alignment horizontal="center" vertical="center"/>
    </xf>
    <xf numFmtId="176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64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1" fillId="0" borderId="18" xfId="64" applyFont="1" applyFill="1" applyBorder="1" applyAlignment="1">
      <alignment horizontal="center" vertical="center" wrapText="1"/>
      <protection/>
    </xf>
    <xf numFmtId="0" fontId="1" fillId="0" borderId="19" xfId="64" applyFont="1" applyFill="1" applyBorder="1" applyAlignment="1">
      <alignment horizontal="center" vertical="center" wrapText="1"/>
      <protection/>
    </xf>
    <xf numFmtId="180" fontId="1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179" fontId="1" fillId="0" borderId="11" xfId="64" applyNumberFormat="1" applyFont="1" applyFill="1" applyBorder="1" applyAlignment="1">
      <alignment horizontal="center" vertical="center" wrapText="1"/>
      <protection/>
    </xf>
    <xf numFmtId="10" fontId="1" fillId="0" borderId="11" xfId="64" applyNumberFormat="1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 wrapText="1"/>
    </xf>
    <xf numFmtId="10" fontId="1" fillId="0" borderId="11" xfId="25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179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K12" sqref="K12"/>
    </sheetView>
  </sheetViews>
  <sheetFormatPr defaultColWidth="9.00390625" defaultRowHeight="13.5"/>
  <cols>
    <col min="1" max="1" width="5.375" style="0" customWidth="1"/>
    <col min="2" max="2" width="20.75390625" style="0" customWidth="1"/>
    <col min="3" max="3" width="9.50390625" style="0" customWidth="1"/>
    <col min="4" max="4" width="9.75390625" style="0" customWidth="1"/>
    <col min="5" max="5" width="9.625" style="0" customWidth="1"/>
    <col min="6" max="6" width="10.125" style="0" customWidth="1"/>
    <col min="7" max="7" width="12.25390625" style="0" customWidth="1"/>
    <col min="8" max="8" width="10.625" style="0" customWidth="1"/>
    <col min="9" max="16384" width="7.875" style="0" customWidth="1"/>
  </cols>
  <sheetData>
    <row r="1" spans="1:8" s="58" customFormat="1" ht="27" customHeight="1">
      <c r="A1" s="59" t="s">
        <v>0</v>
      </c>
      <c r="B1" s="60"/>
      <c r="C1" s="60"/>
      <c r="D1" s="60"/>
      <c r="E1" s="60"/>
      <c r="F1" s="60"/>
      <c r="G1" s="60"/>
      <c r="H1" s="60"/>
    </row>
    <row r="2" spans="1:8" s="58" customFormat="1" ht="27.75" customHeight="1">
      <c r="A2" s="61" t="str">
        <f>'概算表'!A2</f>
        <v>项目名称：平罗县姚伏镇灯塔美丽宜居生态新村文化体系培育提升项目</v>
      </c>
      <c r="B2" s="61"/>
      <c r="C2" s="61"/>
      <c r="D2" s="61"/>
      <c r="E2" s="61"/>
      <c r="F2" s="61"/>
      <c r="G2" s="61"/>
      <c r="H2" s="61"/>
    </row>
    <row r="3" spans="1:8" s="58" customFormat="1" ht="27.75" customHeight="1">
      <c r="A3" s="62" t="s">
        <v>1</v>
      </c>
      <c r="B3" s="63" t="s">
        <v>2</v>
      </c>
      <c r="C3" s="64" t="s">
        <v>3</v>
      </c>
      <c r="D3" s="65"/>
      <c r="E3" s="66"/>
      <c r="F3" s="66"/>
      <c r="G3" s="67"/>
      <c r="H3" s="62" t="s">
        <v>4</v>
      </c>
    </row>
    <row r="4" spans="1:8" s="58" customFormat="1" ht="27.75" customHeight="1">
      <c r="A4" s="68"/>
      <c r="B4" s="68"/>
      <c r="C4" s="69" t="s">
        <v>5</v>
      </c>
      <c r="D4" s="69" t="s">
        <v>6</v>
      </c>
      <c r="E4" s="69" t="s">
        <v>7</v>
      </c>
      <c r="F4" s="69" t="s">
        <v>8</v>
      </c>
      <c r="G4" s="70" t="s">
        <v>9</v>
      </c>
      <c r="H4" s="68"/>
    </row>
    <row r="5" spans="1:9" s="58" customFormat="1" ht="27.75" customHeight="1">
      <c r="A5" s="69" t="s">
        <v>10</v>
      </c>
      <c r="B5" s="71" t="s">
        <v>11</v>
      </c>
      <c r="C5" s="72">
        <f>'概算表'!C5</f>
        <v>319.2502291666667</v>
      </c>
      <c r="D5" s="72"/>
      <c r="E5" s="72"/>
      <c r="F5" s="72"/>
      <c r="G5" s="72">
        <f>C5+D5+E5</f>
        <v>319.2502291666667</v>
      </c>
      <c r="H5" s="73">
        <f>G5/G15*100</f>
        <v>92.35002627319581</v>
      </c>
      <c r="I5" s="78"/>
    </row>
    <row r="6" spans="1:9" s="58" customFormat="1" ht="27.75" customHeight="1">
      <c r="A6" s="69" t="s">
        <v>12</v>
      </c>
      <c r="B6" s="71" t="s">
        <v>8</v>
      </c>
      <c r="C6" s="74"/>
      <c r="D6" s="74"/>
      <c r="E6" s="74"/>
      <c r="F6" s="74">
        <f>'概算表'!G33</f>
        <v>16.376831605000003</v>
      </c>
      <c r="G6" s="72">
        <f>F6</f>
        <v>16.376831605000003</v>
      </c>
      <c r="H6" s="73">
        <f>G6/G15*100</f>
        <v>4.7373523675809</v>
      </c>
      <c r="I6" s="78"/>
    </row>
    <row r="7" spans="1:9" s="58" customFormat="1" ht="27.75" customHeight="1">
      <c r="A7" s="69" t="s">
        <v>13</v>
      </c>
      <c r="B7" s="75" t="s">
        <v>14</v>
      </c>
      <c r="C7" s="74"/>
      <c r="D7" s="74"/>
      <c r="E7" s="74"/>
      <c r="F7" s="74">
        <f>'概算表'!G41</f>
        <v>10.068811823150002</v>
      </c>
      <c r="G7" s="72">
        <f>F7</f>
        <v>10.068811823150002</v>
      </c>
      <c r="H7" s="73">
        <f>G7/G15*100</f>
        <v>2.912621359223301</v>
      </c>
      <c r="I7" s="78"/>
    </row>
    <row r="8" spans="1:9" s="58" customFormat="1" ht="27.75" customHeight="1">
      <c r="A8" s="69"/>
      <c r="B8" s="18"/>
      <c r="C8" s="74"/>
      <c r="D8" s="74"/>
      <c r="E8" s="74"/>
      <c r="F8" s="72"/>
      <c r="G8" s="72"/>
      <c r="H8" s="73"/>
      <c r="I8" s="78"/>
    </row>
    <row r="9" spans="1:9" s="58" customFormat="1" ht="27.75" customHeight="1">
      <c r="A9" s="69"/>
      <c r="B9" s="18"/>
      <c r="C9" s="74"/>
      <c r="D9" s="74"/>
      <c r="E9" s="74"/>
      <c r="F9" s="72"/>
      <c r="G9" s="72"/>
      <c r="H9" s="73"/>
      <c r="I9" s="78"/>
    </row>
    <row r="10" spans="1:9" s="58" customFormat="1" ht="27.75" customHeight="1">
      <c r="A10" s="69"/>
      <c r="B10" s="18"/>
      <c r="C10" s="74"/>
      <c r="D10" s="74"/>
      <c r="E10" s="74"/>
      <c r="F10" s="72"/>
      <c r="G10" s="72"/>
      <c r="H10" s="73"/>
      <c r="I10" s="78"/>
    </row>
    <row r="11" spans="1:9" s="58" customFormat="1" ht="27.75" customHeight="1">
      <c r="A11" s="69"/>
      <c r="B11" s="18"/>
      <c r="C11" s="74"/>
      <c r="D11" s="74"/>
      <c r="E11" s="74"/>
      <c r="F11" s="72"/>
      <c r="G11" s="72"/>
      <c r="H11" s="73"/>
      <c r="I11" s="78"/>
    </row>
    <row r="12" spans="1:9" s="58" customFormat="1" ht="27.75" customHeight="1">
      <c r="A12" s="69"/>
      <c r="B12" s="18"/>
      <c r="C12" s="74"/>
      <c r="D12" s="74"/>
      <c r="E12" s="74"/>
      <c r="F12" s="72"/>
      <c r="G12" s="72"/>
      <c r="H12" s="73"/>
      <c r="I12" s="78"/>
    </row>
    <row r="13" spans="1:9" s="58" customFormat="1" ht="27.75" customHeight="1">
      <c r="A13" s="69"/>
      <c r="B13" s="18"/>
      <c r="C13" s="74"/>
      <c r="D13" s="74"/>
      <c r="E13" s="74"/>
      <c r="F13" s="72"/>
      <c r="G13" s="72"/>
      <c r="H13" s="73"/>
      <c r="I13" s="78"/>
    </row>
    <row r="14" spans="1:9" s="58" customFormat="1" ht="27.75" customHeight="1">
      <c r="A14" s="69"/>
      <c r="B14" s="18"/>
      <c r="C14" s="74"/>
      <c r="D14" s="74"/>
      <c r="E14" s="74"/>
      <c r="F14" s="72"/>
      <c r="G14" s="72"/>
      <c r="H14" s="73"/>
      <c r="I14" s="78"/>
    </row>
    <row r="15" spans="1:9" s="58" customFormat="1" ht="27.75" customHeight="1">
      <c r="A15" s="76" t="s">
        <v>15</v>
      </c>
      <c r="B15" s="77"/>
      <c r="C15" s="74">
        <f>C5+C6+C7</f>
        <v>319.2502291666667</v>
      </c>
      <c r="D15" s="74"/>
      <c r="E15" s="74"/>
      <c r="F15" s="74">
        <f>F5+F6+F7</f>
        <v>26.445643428150007</v>
      </c>
      <c r="G15" s="74">
        <f>G5+G6+G7</f>
        <v>345.6958725948167</v>
      </c>
      <c r="H15" s="74">
        <f>H5+H6+H7</f>
        <v>100</v>
      </c>
      <c r="I15" s="78"/>
    </row>
    <row r="16" s="58" customFormat="1" ht="27.75" customHeight="1"/>
    <row r="17" s="58" customFormat="1" ht="14.25"/>
  </sheetData>
  <sheetProtection/>
  <mergeCells count="7">
    <mergeCell ref="A1:H1"/>
    <mergeCell ref="A2:H2"/>
    <mergeCell ref="C3:G3"/>
    <mergeCell ref="A15:B15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SheetLayoutView="100" workbookViewId="0" topLeftCell="A1">
      <pane ySplit="4" topLeftCell="A20" activePane="bottomLeft" state="frozen"/>
      <selection pane="bottomLeft" activeCell="J29" sqref="J29"/>
    </sheetView>
  </sheetViews>
  <sheetFormatPr defaultColWidth="9.00390625" defaultRowHeight="13.5"/>
  <cols>
    <col min="1" max="1" width="5.25390625" style="4" customWidth="1"/>
    <col min="2" max="2" width="17.875" style="5" customWidth="1"/>
    <col min="3" max="3" width="8.75390625" style="6" customWidth="1"/>
    <col min="4" max="4" width="9.125" style="6" customWidth="1"/>
    <col min="5" max="5" width="8.50390625" style="6" customWidth="1"/>
    <col min="6" max="6" width="8.875" style="6" customWidth="1"/>
    <col min="7" max="7" width="9.50390625" style="7" customWidth="1"/>
    <col min="8" max="8" width="5.875" style="7" customWidth="1"/>
    <col min="9" max="9" width="8.50390625" style="7" customWidth="1"/>
    <col min="10" max="10" width="10.25390625" style="6" customWidth="1"/>
    <col min="11" max="11" width="7.50390625" style="4" customWidth="1"/>
    <col min="12" max="12" width="9.00390625" style="4" customWidth="1"/>
    <col min="13" max="13" width="12.625" style="4" bestFit="1" customWidth="1"/>
    <col min="14" max="14" width="11.50390625" style="4" bestFit="1" customWidth="1"/>
    <col min="15" max="16384" width="9.00390625" style="4" customWidth="1"/>
  </cols>
  <sheetData>
    <row r="1" spans="1:11" ht="39.75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.75" customHeight="1">
      <c r="A2" s="10" t="s">
        <v>17</v>
      </c>
      <c r="B2" s="10"/>
      <c r="C2" s="11"/>
      <c r="D2" s="11"/>
      <c r="E2" s="11"/>
      <c r="F2" s="11"/>
      <c r="G2" s="11"/>
      <c r="H2" s="10"/>
      <c r="I2" s="10"/>
      <c r="J2" s="10"/>
      <c r="K2" s="10"/>
    </row>
    <row r="3" spans="1:11" ht="24" customHeight="1">
      <c r="A3" s="12" t="s">
        <v>1</v>
      </c>
      <c r="B3" s="13" t="s">
        <v>2</v>
      </c>
      <c r="C3" s="13" t="s">
        <v>18</v>
      </c>
      <c r="D3" s="13"/>
      <c r="E3" s="13"/>
      <c r="F3" s="13"/>
      <c r="G3" s="13"/>
      <c r="H3" s="13" t="s">
        <v>19</v>
      </c>
      <c r="I3" s="13"/>
      <c r="J3" s="13"/>
      <c r="K3" s="41" t="s">
        <v>20</v>
      </c>
    </row>
    <row r="4" spans="1:11" s="1" customFormat="1" ht="24" customHeight="1">
      <c r="A4" s="14"/>
      <c r="B4" s="13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21</v>
      </c>
      <c r="I4" s="13" t="s">
        <v>22</v>
      </c>
      <c r="J4" s="13" t="s">
        <v>23</v>
      </c>
      <c r="K4" s="42"/>
    </row>
    <row r="5" spans="1:41" s="2" customFormat="1" ht="24.75" customHeight="1">
      <c r="A5" s="15" t="s">
        <v>10</v>
      </c>
      <c r="B5" s="16" t="s">
        <v>11</v>
      </c>
      <c r="C5" s="17">
        <f>C6+C7+C20+C25+C28+C32</f>
        <v>319.2502291666667</v>
      </c>
      <c r="D5" s="17"/>
      <c r="E5" s="17"/>
      <c r="F5" s="17"/>
      <c r="G5" s="17">
        <f aca="true" t="shared" si="0" ref="G5:G19">C5+D5+E5</f>
        <v>319.2502291666667</v>
      </c>
      <c r="H5" s="13"/>
      <c r="I5" s="13"/>
      <c r="J5" s="43"/>
      <c r="K5" s="17">
        <f>G5/G43*100</f>
        <v>92.35002627319581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3" customFormat="1" ht="24.75" customHeight="1">
      <c r="A6" s="18">
        <v>1</v>
      </c>
      <c r="B6" s="19" t="s">
        <v>24</v>
      </c>
      <c r="C6" s="20">
        <v>5.57</v>
      </c>
      <c r="D6" s="21"/>
      <c r="E6" s="21"/>
      <c r="F6" s="21"/>
      <c r="G6" s="17">
        <f t="shared" si="0"/>
        <v>5.57</v>
      </c>
      <c r="H6" s="21" t="s">
        <v>25</v>
      </c>
      <c r="I6" s="24">
        <v>3207.81</v>
      </c>
      <c r="J6" s="17">
        <f>G6/I6*10000</f>
        <v>17.363871301604522</v>
      </c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11" ht="24.75" customHeight="1">
      <c r="A7" s="18">
        <v>2</v>
      </c>
      <c r="B7" s="22" t="s">
        <v>26</v>
      </c>
      <c r="C7" s="20">
        <f>SUM(C8:C19)</f>
        <v>78.0398</v>
      </c>
      <c r="D7" s="23"/>
      <c r="E7" s="23"/>
      <c r="F7" s="23"/>
      <c r="G7" s="17">
        <f t="shared" si="0"/>
        <v>78.0398</v>
      </c>
      <c r="H7" s="24"/>
      <c r="I7" s="46"/>
      <c r="J7" s="47"/>
      <c r="K7" s="48"/>
    </row>
    <row r="8" spans="1:11" ht="24.75" customHeight="1">
      <c r="A8" s="25">
        <v>2.1</v>
      </c>
      <c r="B8" s="22" t="s">
        <v>27</v>
      </c>
      <c r="C8" s="20">
        <f>I8*J8/10000</f>
        <v>12</v>
      </c>
      <c r="D8" s="23"/>
      <c r="E8" s="23"/>
      <c r="F8" s="23"/>
      <c r="G8" s="17">
        <f t="shared" si="0"/>
        <v>12</v>
      </c>
      <c r="H8" s="24" t="s">
        <v>28</v>
      </c>
      <c r="I8" s="46">
        <v>1</v>
      </c>
      <c r="J8" s="21">
        <v>120000</v>
      </c>
      <c r="K8" s="48"/>
    </row>
    <row r="9" spans="1:11" ht="24.75" customHeight="1">
      <c r="A9" s="25">
        <v>2.2</v>
      </c>
      <c r="B9" s="22" t="s">
        <v>29</v>
      </c>
      <c r="C9" s="20">
        <f aca="true" t="shared" si="1" ref="C9:C22">I9*J9/10000</f>
        <v>4.5728</v>
      </c>
      <c r="D9" s="23"/>
      <c r="E9" s="23"/>
      <c r="F9" s="23"/>
      <c r="G9" s="17">
        <f t="shared" si="0"/>
        <v>4.5728</v>
      </c>
      <c r="H9" s="24" t="s">
        <v>30</v>
      </c>
      <c r="I9" s="21">
        <v>14.29</v>
      </c>
      <c r="J9" s="21">
        <v>3200</v>
      </c>
      <c r="K9" s="48"/>
    </row>
    <row r="10" spans="1:11" ht="24.75" customHeight="1">
      <c r="A10" s="25">
        <v>2.3</v>
      </c>
      <c r="B10" s="22" t="s">
        <v>31</v>
      </c>
      <c r="C10" s="20">
        <f t="shared" si="1"/>
        <v>7.5</v>
      </c>
      <c r="D10" s="23"/>
      <c r="E10" s="23"/>
      <c r="F10" s="23"/>
      <c r="G10" s="17">
        <f t="shared" si="0"/>
        <v>7.5</v>
      </c>
      <c r="H10" s="24" t="s">
        <v>28</v>
      </c>
      <c r="I10" s="46">
        <v>3</v>
      </c>
      <c r="J10" s="21">
        <v>25000</v>
      </c>
      <c r="K10" s="48"/>
    </row>
    <row r="11" spans="1:11" ht="24.75" customHeight="1">
      <c r="A11" s="25">
        <v>2.4</v>
      </c>
      <c r="B11" s="22" t="s">
        <v>32</v>
      </c>
      <c r="C11" s="20">
        <f t="shared" si="1"/>
        <v>14</v>
      </c>
      <c r="D11" s="23"/>
      <c r="E11" s="23"/>
      <c r="F11" s="23"/>
      <c r="G11" s="17">
        <f t="shared" si="0"/>
        <v>14</v>
      </c>
      <c r="H11" s="24" t="s">
        <v>33</v>
      </c>
      <c r="I11" s="46">
        <v>1</v>
      </c>
      <c r="J11" s="21">
        <v>140000</v>
      </c>
      <c r="K11" s="48"/>
    </row>
    <row r="12" spans="1:11" ht="24.75" customHeight="1">
      <c r="A12" s="25">
        <v>2.5</v>
      </c>
      <c r="B12" s="22" t="s">
        <v>34</v>
      </c>
      <c r="C12" s="20">
        <f t="shared" si="1"/>
        <v>12.6</v>
      </c>
      <c r="D12" s="23"/>
      <c r="E12" s="23"/>
      <c r="F12" s="23"/>
      <c r="G12" s="17">
        <f t="shared" si="0"/>
        <v>12.6</v>
      </c>
      <c r="H12" s="24" t="s">
        <v>30</v>
      </c>
      <c r="I12" s="46">
        <v>120</v>
      </c>
      <c r="J12" s="21">
        <v>1050</v>
      </c>
      <c r="K12" s="48"/>
    </row>
    <row r="13" spans="1:11" ht="24.75" customHeight="1">
      <c r="A13" s="25">
        <v>2.6</v>
      </c>
      <c r="B13" s="22" t="s">
        <v>35</v>
      </c>
      <c r="C13" s="20">
        <f t="shared" si="1"/>
        <v>6.5</v>
      </c>
      <c r="D13" s="23"/>
      <c r="E13" s="23"/>
      <c r="F13" s="23"/>
      <c r="G13" s="17">
        <f t="shared" si="0"/>
        <v>6.5</v>
      </c>
      <c r="H13" s="24" t="s">
        <v>28</v>
      </c>
      <c r="I13" s="46">
        <v>1</v>
      </c>
      <c r="J13" s="21">
        <v>65000</v>
      </c>
      <c r="K13" s="48"/>
    </row>
    <row r="14" spans="1:11" ht="34.5" customHeight="1">
      <c r="A14" s="25">
        <v>2.7</v>
      </c>
      <c r="B14" s="22" t="s">
        <v>36</v>
      </c>
      <c r="C14" s="20">
        <f t="shared" si="1"/>
        <v>9.415</v>
      </c>
      <c r="D14" s="23"/>
      <c r="E14" s="23"/>
      <c r="F14" s="23"/>
      <c r="G14" s="17">
        <f t="shared" si="0"/>
        <v>9.415</v>
      </c>
      <c r="H14" s="24" t="s">
        <v>37</v>
      </c>
      <c r="I14" s="21">
        <v>37.66</v>
      </c>
      <c r="J14" s="21">
        <v>2500</v>
      </c>
      <c r="K14" s="48"/>
    </row>
    <row r="15" spans="1:11" ht="24.75" customHeight="1">
      <c r="A15" s="25">
        <v>2.8</v>
      </c>
      <c r="B15" s="22" t="s">
        <v>38</v>
      </c>
      <c r="C15" s="20">
        <f t="shared" si="1"/>
        <v>0.8</v>
      </c>
      <c r="D15" s="23"/>
      <c r="E15" s="23"/>
      <c r="F15" s="23"/>
      <c r="G15" s="17">
        <f t="shared" si="0"/>
        <v>0.8</v>
      </c>
      <c r="H15" s="24" t="s">
        <v>33</v>
      </c>
      <c r="I15" s="46">
        <v>10</v>
      </c>
      <c r="J15" s="21">
        <v>800</v>
      </c>
      <c r="K15" s="48"/>
    </row>
    <row r="16" spans="1:11" ht="24.75" customHeight="1">
      <c r="A16" s="25">
        <v>2.9</v>
      </c>
      <c r="B16" s="22" t="s">
        <v>39</v>
      </c>
      <c r="C16" s="20">
        <f t="shared" si="1"/>
        <v>2.25</v>
      </c>
      <c r="D16" s="23"/>
      <c r="E16" s="23"/>
      <c r="F16" s="23"/>
      <c r="G16" s="17">
        <f t="shared" si="0"/>
        <v>2.25</v>
      </c>
      <c r="H16" s="24" t="s">
        <v>33</v>
      </c>
      <c r="I16" s="46">
        <v>15</v>
      </c>
      <c r="J16" s="21">
        <v>1500</v>
      </c>
      <c r="K16" s="48"/>
    </row>
    <row r="17" spans="1:11" ht="34.5" customHeight="1">
      <c r="A17" s="26">
        <v>2.1</v>
      </c>
      <c r="B17" s="22" t="s">
        <v>40</v>
      </c>
      <c r="C17" s="20">
        <f t="shared" si="1"/>
        <v>4.32</v>
      </c>
      <c r="D17" s="23"/>
      <c r="E17" s="23"/>
      <c r="F17" s="23"/>
      <c r="G17" s="17">
        <f t="shared" si="0"/>
        <v>4.32</v>
      </c>
      <c r="H17" s="24" t="s">
        <v>30</v>
      </c>
      <c r="I17" s="46">
        <v>720</v>
      </c>
      <c r="J17" s="21">
        <v>60</v>
      </c>
      <c r="K17" s="48"/>
    </row>
    <row r="18" spans="1:11" ht="24.75" customHeight="1">
      <c r="A18" s="25">
        <v>2.11</v>
      </c>
      <c r="B18" s="22" t="s">
        <v>41</v>
      </c>
      <c r="C18" s="20">
        <f t="shared" si="1"/>
        <v>1.04</v>
      </c>
      <c r="D18" s="23"/>
      <c r="E18" s="23"/>
      <c r="F18" s="23"/>
      <c r="G18" s="17">
        <f t="shared" si="0"/>
        <v>1.04</v>
      </c>
      <c r="H18" s="24" t="s">
        <v>30</v>
      </c>
      <c r="I18" s="46">
        <v>13</v>
      </c>
      <c r="J18" s="21">
        <v>800</v>
      </c>
      <c r="K18" s="48"/>
    </row>
    <row r="19" spans="1:11" ht="24.75" customHeight="1">
      <c r="A19" s="25">
        <v>2.12</v>
      </c>
      <c r="B19" s="22" t="s">
        <v>42</v>
      </c>
      <c r="C19" s="20">
        <f t="shared" si="1"/>
        <v>3.042</v>
      </c>
      <c r="D19" s="23"/>
      <c r="E19" s="23"/>
      <c r="F19" s="23"/>
      <c r="G19" s="17">
        <f t="shared" si="0"/>
        <v>3.042</v>
      </c>
      <c r="H19" s="24" t="s">
        <v>30</v>
      </c>
      <c r="I19" s="47">
        <v>11.7</v>
      </c>
      <c r="J19" s="21">
        <v>2600</v>
      </c>
      <c r="K19" s="48"/>
    </row>
    <row r="20" spans="1:11" ht="24.75" customHeight="1">
      <c r="A20" s="25">
        <v>3</v>
      </c>
      <c r="B20" s="22" t="s">
        <v>43</v>
      </c>
      <c r="C20" s="20">
        <f>SUM(C21:C24)</f>
        <v>130.961</v>
      </c>
      <c r="D20" s="23"/>
      <c r="E20" s="23"/>
      <c r="F20" s="23"/>
      <c r="G20" s="17">
        <f aca="true" t="shared" si="2" ref="G20:G32">C20+D20+E20</f>
        <v>130.961</v>
      </c>
      <c r="H20" s="24"/>
      <c r="I20" s="46"/>
      <c r="J20" s="21"/>
      <c r="K20" s="48"/>
    </row>
    <row r="21" spans="1:11" ht="24.75" customHeight="1">
      <c r="A21" s="25">
        <v>3.1</v>
      </c>
      <c r="B21" s="22" t="s">
        <v>43</v>
      </c>
      <c r="C21" s="20">
        <f>I21*J21/10000</f>
        <v>95.7</v>
      </c>
      <c r="D21" s="23"/>
      <c r="E21" s="23"/>
      <c r="F21" s="23"/>
      <c r="G21" s="17">
        <f t="shared" si="2"/>
        <v>95.7</v>
      </c>
      <c r="H21" s="24" t="s">
        <v>37</v>
      </c>
      <c r="I21" s="46">
        <v>330</v>
      </c>
      <c r="J21" s="21">
        <v>2900</v>
      </c>
      <c r="K21" s="48"/>
    </row>
    <row r="22" spans="1:11" ht="24.75" customHeight="1">
      <c r="A22" s="25">
        <v>3.2</v>
      </c>
      <c r="B22" s="22" t="s">
        <v>44</v>
      </c>
      <c r="C22" s="20">
        <f>I22*J22/10000</f>
        <v>14</v>
      </c>
      <c r="D22" s="23"/>
      <c r="E22" s="23"/>
      <c r="F22" s="23"/>
      <c r="G22" s="17">
        <f t="shared" si="2"/>
        <v>14</v>
      </c>
      <c r="H22" s="24" t="s">
        <v>33</v>
      </c>
      <c r="I22" s="46">
        <v>1</v>
      </c>
      <c r="J22" s="21">
        <v>140000</v>
      </c>
      <c r="K22" s="48"/>
    </row>
    <row r="23" spans="1:11" ht="24.75" customHeight="1">
      <c r="A23" s="25">
        <v>3.3</v>
      </c>
      <c r="B23" s="22" t="s">
        <v>45</v>
      </c>
      <c r="C23" s="20">
        <f>I23*J23/10000</f>
        <v>16.261</v>
      </c>
      <c r="D23" s="23"/>
      <c r="E23" s="23"/>
      <c r="F23" s="23"/>
      <c r="G23" s="17">
        <f t="shared" si="2"/>
        <v>16.261</v>
      </c>
      <c r="H23" s="24" t="s">
        <v>37</v>
      </c>
      <c r="I23" s="47">
        <v>70.7</v>
      </c>
      <c r="J23" s="21">
        <v>2300</v>
      </c>
      <c r="K23" s="48"/>
    </row>
    <row r="24" spans="1:11" ht="24.75" customHeight="1">
      <c r="A24" s="25">
        <v>3.4</v>
      </c>
      <c r="B24" s="22" t="s">
        <v>46</v>
      </c>
      <c r="C24" s="20">
        <f>I24*J24/10000</f>
        <v>5</v>
      </c>
      <c r="D24" s="23"/>
      <c r="E24" s="23"/>
      <c r="F24" s="23"/>
      <c r="G24" s="17">
        <f t="shared" si="2"/>
        <v>5</v>
      </c>
      <c r="H24" s="24" t="s">
        <v>33</v>
      </c>
      <c r="I24" s="46">
        <v>1</v>
      </c>
      <c r="J24" s="21">
        <v>50000</v>
      </c>
      <c r="K24" s="48"/>
    </row>
    <row r="25" spans="1:11" ht="24.75" customHeight="1">
      <c r="A25" s="25">
        <v>4</v>
      </c>
      <c r="B25" s="22" t="s">
        <v>47</v>
      </c>
      <c r="C25" s="20">
        <f>C26+C27</f>
        <v>4.8</v>
      </c>
      <c r="D25" s="23"/>
      <c r="E25" s="23"/>
      <c r="F25" s="23"/>
      <c r="G25" s="17">
        <f t="shared" si="2"/>
        <v>4.8</v>
      </c>
      <c r="H25" s="24"/>
      <c r="I25" s="46"/>
      <c r="J25" s="21"/>
      <c r="K25" s="48"/>
    </row>
    <row r="26" spans="1:11" ht="24.75" customHeight="1">
      <c r="A26" s="25">
        <v>4.1</v>
      </c>
      <c r="B26" s="22" t="s">
        <v>48</v>
      </c>
      <c r="C26" s="20">
        <v>3.61</v>
      </c>
      <c r="D26" s="23"/>
      <c r="E26" s="23"/>
      <c r="F26" s="23"/>
      <c r="G26" s="17">
        <f t="shared" si="2"/>
        <v>3.61</v>
      </c>
      <c r="H26" s="24" t="s">
        <v>37</v>
      </c>
      <c r="I26" s="46">
        <v>180</v>
      </c>
      <c r="J26" s="21">
        <f>G26/I26*10000</f>
        <v>200.55555555555554</v>
      </c>
      <c r="K26" s="48"/>
    </row>
    <row r="27" spans="1:11" ht="24.75" customHeight="1">
      <c r="A27" s="25">
        <v>4.2</v>
      </c>
      <c r="B27" s="22" t="s">
        <v>49</v>
      </c>
      <c r="C27" s="20">
        <v>1.19</v>
      </c>
      <c r="D27" s="23"/>
      <c r="E27" s="23"/>
      <c r="F27" s="23"/>
      <c r="G27" s="17">
        <f t="shared" si="2"/>
        <v>1.19</v>
      </c>
      <c r="H27" s="24" t="s">
        <v>30</v>
      </c>
      <c r="I27" s="46">
        <v>96</v>
      </c>
      <c r="J27" s="21">
        <f>G27/I27*10000</f>
        <v>123.95833333333333</v>
      </c>
      <c r="K27" s="48"/>
    </row>
    <row r="28" spans="1:11" ht="24.75" customHeight="1">
      <c r="A28" s="25">
        <v>5</v>
      </c>
      <c r="B28" s="22" t="s">
        <v>50</v>
      </c>
      <c r="C28" s="20">
        <f>C29+C30+C31</f>
        <v>56.298229166666665</v>
      </c>
      <c r="D28" s="23"/>
      <c r="E28" s="23"/>
      <c r="F28" s="23"/>
      <c r="G28" s="27">
        <f t="shared" si="2"/>
        <v>56.298229166666665</v>
      </c>
      <c r="H28" s="28"/>
      <c r="I28" s="49"/>
      <c r="J28" s="50"/>
      <c r="K28" s="51"/>
    </row>
    <row r="29" spans="1:11" ht="24.75" customHeight="1">
      <c r="A29" s="25">
        <v>5.1</v>
      </c>
      <c r="B29" s="22" t="s">
        <v>51</v>
      </c>
      <c r="C29" s="20">
        <v>33.11</v>
      </c>
      <c r="D29" s="23"/>
      <c r="E29" s="23"/>
      <c r="F29" s="23"/>
      <c r="G29" s="17">
        <f t="shared" si="2"/>
        <v>33.11</v>
      </c>
      <c r="H29" s="24" t="s">
        <v>37</v>
      </c>
      <c r="I29" s="46">
        <v>1775</v>
      </c>
      <c r="J29" s="21">
        <f>G29/I29*10000</f>
        <v>186.53521126760563</v>
      </c>
      <c r="K29" s="48"/>
    </row>
    <row r="30" spans="1:11" ht="24.75" customHeight="1">
      <c r="A30" s="25">
        <v>5.2</v>
      </c>
      <c r="B30" s="22" t="s">
        <v>49</v>
      </c>
      <c r="C30" s="20">
        <f>I30*J30/10000</f>
        <v>23.118229166666666</v>
      </c>
      <c r="D30" s="23"/>
      <c r="E30" s="23"/>
      <c r="F30" s="23"/>
      <c r="G30" s="17">
        <f t="shared" si="2"/>
        <v>23.118229166666666</v>
      </c>
      <c r="H30" s="24" t="s">
        <v>30</v>
      </c>
      <c r="I30" s="46">
        <v>1865</v>
      </c>
      <c r="J30" s="21">
        <f>J27</f>
        <v>123.95833333333333</v>
      </c>
      <c r="K30" s="48"/>
    </row>
    <row r="31" spans="1:11" ht="24.75" customHeight="1">
      <c r="A31" s="25">
        <v>5.3</v>
      </c>
      <c r="B31" s="22" t="s">
        <v>52</v>
      </c>
      <c r="C31" s="20">
        <v>0.07</v>
      </c>
      <c r="D31" s="23"/>
      <c r="E31" s="23"/>
      <c r="F31" s="23"/>
      <c r="G31" s="17">
        <f t="shared" si="2"/>
        <v>0.07</v>
      </c>
      <c r="H31" s="24" t="s">
        <v>25</v>
      </c>
      <c r="I31" s="21">
        <v>0.26</v>
      </c>
      <c r="J31" s="21">
        <f>G31/I31*10000</f>
        <v>2692.307692307693</v>
      </c>
      <c r="K31" s="48"/>
    </row>
    <row r="32" spans="1:14" ht="24.75" customHeight="1">
      <c r="A32" s="25">
        <v>6</v>
      </c>
      <c r="B32" s="22" t="s">
        <v>53</v>
      </c>
      <c r="C32" s="20">
        <f>I32*J32/10000</f>
        <v>43.5812</v>
      </c>
      <c r="D32" s="23"/>
      <c r="E32" s="23"/>
      <c r="F32" s="23"/>
      <c r="G32" s="17">
        <f t="shared" si="2"/>
        <v>43.5812</v>
      </c>
      <c r="H32" s="24" t="s">
        <v>37</v>
      </c>
      <c r="I32" s="46">
        <v>83.81</v>
      </c>
      <c r="J32" s="21">
        <v>5200</v>
      </c>
      <c r="K32" s="48"/>
      <c r="N32" s="4">
        <f>N30/I30</f>
        <v>0</v>
      </c>
    </row>
    <row r="33" spans="1:11" ht="24.75" customHeight="1">
      <c r="A33" s="15" t="s">
        <v>12</v>
      </c>
      <c r="B33" s="16" t="s">
        <v>8</v>
      </c>
      <c r="C33" s="20"/>
      <c r="D33" s="17"/>
      <c r="E33" s="17"/>
      <c r="F33" s="17">
        <f>SUM(F34:F40)</f>
        <v>16.376831605000003</v>
      </c>
      <c r="G33" s="17">
        <f aca="true" t="shared" si="3" ref="G33:G41">F33</f>
        <v>16.376831605000003</v>
      </c>
      <c r="H33" s="29"/>
      <c r="I33" s="29"/>
      <c r="J33" s="13"/>
      <c r="K33" s="17">
        <f>G33/G43*100</f>
        <v>4.7373523675809</v>
      </c>
    </row>
    <row r="34" spans="1:11" ht="24.75" customHeight="1">
      <c r="A34" s="15">
        <v>1</v>
      </c>
      <c r="B34" s="16" t="s">
        <v>54</v>
      </c>
      <c r="C34" s="17"/>
      <c r="D34" s="17"/>
      <c r="E34" s="17"/>
      <c r="F34" s="17">
        <f aca="true" t="shared" si="4" ref="F34:F41">I34*J34</f>
        <v>3.192502291666667</v>
      </c>
      <c r="G34" s="17">
        <f t="shared" si="3"/>
        <v>3.192502291666667</v>
      </c>
      <c r="H34" s="29" t="s">
        <v>55</v>
      </c>
      <c r="I34" s="52">
        <f>G5</f>
        <v>319.2502291666667</v>
      </c>
      <c r="J34" s="53">
        <v>0.01</v>
      </c>
      <c r="K34" s="17"/>
    </row>
    <row r="35" spans="1:11" ht="24.75" customHeight="1">
      <c r="A35" s="15">
        <v>2</v>
      </c>
      <c r="B35" s="30" t="s">
        <v>56</v>
      </c>
      <c r="C35" s="31"/>
      <c r="D35" s="31"/>
      <c r="E35" s="31"/>
      <c r="F35" s="31">
        <f t="shared" si="4"/>
        <v>4.7887534375000005</v>
      </c>
      <c r="G35" s="32">
        <f t="shared" si="3"/>
        <v>4.7887534375000005</v>
      </c>
      <c r="H35" s="32" t="s">
        <v>55</v>
      </c>
      <c r="I35" s="54">
        <f>G5</f>
        <v>319.2502291666667</v>
      </c>
      <c r="J35" s="55">
        <v>0.015</v>
      </c>
      <c r="K35" s="56"/>
    </row>
    <row r="36" spans="1:11" ht="24.75" customHeight="1">
      <c r="A36" s="15">
        <v>3</v>
      </c>
      <c r="B36" s="30" t="s">
        <v>57</v>
      </c>
      <c r="C36" s="31"/>
      <c r="D36" s="31"/>
      <c r="E36" s="31"/>
      <c r="F36" s="31">
        <f t="shared" si="4"/>
        <v>3.8310027500000006</v>
      </c>
      <c r="G36" s="32">
        <f t="shared" si="3"/>
        <v>3.8310027500000006</v>
      </c>
      <c r="H36" s="32" t="s">
        <v>55</v>
      </c>
      <c r="I36" s="54">
        <f>I35</f>
        <v>319.2502291666667</v>
      </c>
      <c r="J36" s="55">
        <v>0.012</v>
      </c>
      <c r="K36" s="56"/>
    </row>
    <row r="37" spans="1:11" ht="34.5" customHeight="1">
      <c r="A37" s="15">
        <v>4</v>
      </c>
      <c r="B37" s="30" t="s">
        <v>58</v>
      </c>
      <c r="C37" s="31"/>
      <c r="D37" s="31"/>
      <c r="E37" s="31"/>
      <c r="F37" s="31">
        <f>I37*5.8/1000*0.7</f>
        <v>1.2961559304166668</v>
      </c>
      <c r="G37" s="32">
        <f t="shared" si="3"/>
        <v>1.2961559304166668</v>
      </c>
      <c r="H37" s="32" t="s">
        <v>55</v>
      </c>
      <c r="I37" s="54">
        <f>I35</f>
        <v>319.2502291666667</v>
      </c>
      <c r="J37" s="55">
        <f>G37/I37</f>
        <v>0.004059999999999999</v>
      </c>
      <c r="K37" s="56"/>
    </row>
    <row r="38" spans="1:11" ht="34.5" customHeight="1">
      <c r="A38" s="15">
        <v>5</v>
      </c>
      <c r="B38" s="30" t="s">
        <v>59</v>
      </c>
      <c r="C38" s="31"/>
      <c r="D38" s="31"/>
      <c r="E38" s="31"/>
      <c r="F38" s="31">
        <f>I38*3/1000*0.8*0.7</f>
        <v>0.5363403850000001</v>
      </c>
      <c r="G38" s="32">
        <f t="shared" si="3"/>
        <v>0.5363403850000001</v>
      </c>
      <c r="H38" s="32" t="s">
        <v>55</v>
      </c>
      <c r="I38" s="54">
        <f>I34</f>
        <v>319.2502291666667</v>
      </c>
      <c r="J38" s="55">
        <f>G38/I38</f>
        <v>0.0016800000000000003</v>
      </c>
      <c r="K38" s="56"/>
    </row>
    <row r="39" spans="1:11" ht="24.75" customHeight="1">
      <c r="A39" s="15">
        <v>6</v>
      </c>
      <c r="B39" s="30" t="s">
        <v>60</v>
      </c>
      <c r="C39" s="31"/>
      <c r="D39" s="31"/>
      <c r="E39" s="31"/>
      <c r="F39" s="31">
        <f t="shared" si="4"/>
        <v>0.9577506875000001</v>
      </c>
      <c r="G39" s="32">
        <f t="shared" si="3"/>
        <v>0.9577506875000001</v>
      </c>
      <c r="H39" s="32" t="s">
        <v>55</v>
      </c>
      <c r="I39" s="54">
        <f>I35</f>
        <v>319.2502291666667</v>
      </c>
      <c r="J39" s="55">
        <v>0.003</v>
      </c>
      <c r="K39" s="56"/>
    </row>
    <row r="40" spans="1:11" ht="24.75" customHeight="1">
      <c r="A40" s="15">
        <v>7</v>
      </c>
      <c r="B40" s="30" t="s">
        <v>61</v>
      </c>
      <c r="C40" s="31"/>
      <c r="D40" s="31"/>
      <c r="E40" s="31"/>
      <c r="F40" s="31">
        <f>(1+(I40-100)*0.7/100)*0.7</f>
        <v>1.7743261229166667</v>
      </c>
      <c r="G40" s="32">
        <f t="shared" si="3"/>
        <v>1.7743261229166667</v>
      </c>
      <c r="H40" s="32" t="s">
        <v>55</v>
      </c>
      <c r="I40" s="54">
        <f>G5</f>
        <v>319.2502291666667</v>
      </c>
      <c r="J40" s="55">
        <f>G40/I40</f>
        <v>0.005557791227114101</v>
      </c>
      <c r="K40" s="56"/>
    </row>
    <row r="41" spans="1:11" ht="24.75" customHeight="1">
      <c r="A41" s="33" t="s">
        <v>13</v>
      </c>
      <c r="B41" s="34" t="s">
        <v>14</v>
      </c>
      <c r="C41" s="31"/>
      <c r="D41" s="31"/>
      <c r="E41" s="31"/>
      <c r="F41" s="31">
        <f t="shared" si="4"/>
        <v>10.068811823150002</v>
      </c>
      <c r="G41" s="32">
        <f t="shared" si="3"/>
        <v>10.068811823150002</v>
      </c>
      <c r="H41" s="32" t="s">
        <v>55</v>
      </c>
      <c r="I41" s="54">
        <f>G5+G33</f>
        <v>335.6270607716667</v>
      </c>
      <c r="J41" s="55">
        <v>0.03</v>
      </c>
      <c r="K41" s="54">
        <f>G41/G43*100</f>
        <v>2.912621359223301</v>
      </c>
    </row>
    <row r="42" spans="1:11" ht="24.75" customHeight="1">
      <c r="A42" s="35"/>
      <c r="B42" s="36"/>
      <c r="C42" s="31"/>
      <c r="D42" s="31"/>
      <c r="E42" s="31"/>
      <c r="F42" s="31"/>
      <c r="G42" s="32"/>
      <c r="H42" s="32"/>
      <c r="I42" s="54"/>
      <c r="J42" s="55"/>
      <c r="K42" s="56"/>
    </row>
    <row r="43" spans="1:11" ht="24.75" customHeight="1">
      <c r="A43" s="33" t="s">
        <v>15</v>
      </c>
      <c r="B43" s="37"/>
      <c r="C43" s="17">
        <f>C5</f>
        <v>319.2502291666667</v>
      </c>
      <c r="D43" s="17"/>
      <c r="E43" s="17"/>
      <c r="F43" s="17">
        <f>F33+F41</f>
        <v>26.445643428150007</v>
      </c>
      <c r="G43" s="17">
        <f>G5+G33+G41</f>
        <v>345.6958725948167</v>
      </c>
      <c r="H43" s="38"/>
      <c r="I43" s="38"/>
      <c r="J43" s="57"/>
      <c r="K43" s="17">
        <f>K5+K33+K41</f>
        <v>100</v>
      </c>
    </row>
    <row r="44" spans="1:11" ht="24.75" customHeight="1">
      <c r="A44" s="39"/>
      <c r="B44" s="6"/>
      <c r="G44" s="40"/>
      <c r="K44" s="39"/>
    </row>
    <row r="45" spans="1:11" ht="24.75" customHeight="1">
      <c r="A45" s="39"/>
      <c r="B45" s="6"/>
      <c r="G45" s="40"/>
      <c r="K45" s="39"/>
    </row>
    <row r="46" spans="1:11" ht="24.75" customHeight="1">
      <c r="A46" s="39"/>
      <c r="B46" s="6"/>
      <c r="K46" s="39"/>
    </row>
    <row r="47" ht="25.5" customHeight="1"/>
    <row r="48" ht="25.5" customHeight="1"/>
    <row r="49" ht="25.5" customHeight="1">
      <c r="F49" s="7"/>
    </row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mergeCells count="8">
    <mergeCell ref="A1:K1"/>
    <mergeCell ref="A2:K2"/>
    <mergeCell ref="C3:G3"/>
    <mergeCell ref="H3:J3"/>
    <mergeCell ref="A43:B43"/>
    <mergeCell ref="A3:A4"/>
    <mergeCell ref="B3:B4"/>
    <mergeCell ref="K3:K4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2020-12-10T03:25:03Z</cp:lastPrinted>
  <dcterms:created xsi:type="dcterms:W3CDTF">2015-02-09T03:42:00Z</dcterms:created>
  <dcterms:modified xsi:type="dcterms:W3CDTF">2022-11-30T07:06:37Z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7DBF054D13EF4061823F76E4F059A105</vt:lpwstr>
  </property>
</Properties>
</file>