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1"/>
  </bookViews>
  <sheets>
    <sheet name="汇总表" sheetId="1" r:id="rId1"/>
    <sheet name="概算表" sheetId="2" r:id="rId2"/>
  </sheets>
  <definedNames/>
  <calcPr fullCalcOnLoad="1"/>
</workbook>
</file>

<file path=xl/sharedStrings.xml><?xml version="1.0" encoding="utf-8"?>
<sst xmlns="http://schemas.openxmlformats.org/spreadsheetml/2006/main" count="61" uniqueCount="39">
  <si>
    <t>汇总表</t>
  </si>
  <si>
    <t>序号</t>
  </si>
  <si>
    <t>工程或费用名称</t>
  </si>
  <si>
    <t xml:space="preserve">         概算价值  （万元）</t>
  </si>
  <si>
    <t>占投资额（%）</t>
  </si>
  <si>
    <t>建筑工程</t>
  </si>
  <si>
    <t>设备购置</t>
  </si>
  <si>
    <t>安装工程</t>
  </si>
  <si>
    <t>其他费用</t>
  </si>
  <si>
    <t>合计</t>
  </si>
  <si>
    <t>一</t>
  </si>
  <si>
    <t>工程费用</t>
  </si>
  <si>
    <t>二</t>
  </si>
  <si>
    <t>三</t>
  </si>
  <si>
    <t>预备费</t>
  </si>
  <si>
    <t>总投资</t>
  </si>
  <si>
    <t>工程审定概算表</t>
  </si>
  <si>
    <t>项目名称：平罗县姚伏镇灯塔美丽宜居生态新村绿化提升项目二期</t>
  </si>
  <si>
    <t>概算价值（万元）</t>
  </si>
  <si>
    <t>技术经济指标（元）</t>
  </si>
  <si>
    <t>占投  资额（%）</t>
  </si>
  <si>
    <t>单位</t>
  </si>
  <si>
    <t>数量</t>
  </si>
  <si>
    <t>单位价值</t>
  </si>
  <si>
    <t>土方工程</t>
  </si>
  <si>
    <t>m3</t>
  </si>
  <si>
    <t>绿化工程</t>
  </si>
  <si>
    <t>灌溉工程</t>
  </si>
  <si>
    <t>灌溉土建</t>
  </si>
  <si>
    <t>灌溉安装</t>
  </si>
  <si>
    <t>小品</t>
  </si>
  <si>
    <t>项目建设管理费</t>
  </si>
  <si>
    <t>万元</t>
  </si>
  <si>
    <t>工程设计费</t>
  </si>
  <si>
    <t>工程监理费</t>
  </si>
  <si>
    <t>清单及招标控制价编制费</t>
  </si>
  <si>
    <t>清单及招标控制价审核费</t>
  </si>
  <si>
    <t>竣工结算审核费</t>
  </si>
  <si>
    <t>招标代理服务费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</si>
</sst>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;[Red]0.00"/>
    <numFmt numFmtId="179" formatCode="0.00_);[Red]\(0.00\)"/>
    <numFmt numFmtId="180" formatCode="0.0_ "/>
    <numFmt numFmtId="181" formatCode="0_ "/>
    <numFmt numFmtId="182" formatCode="0.0_);[Red]\(0.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7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2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0" borderId="4" applyNumberFormat="0" applyFill="0" applyAlignment="0" applyProtection="0"/>
    <xf numFmtId="0" fontId="10" fillId="6" borderId="0" applyNumberFormat="0" applyBorder="0" applyAlignment="0" applyProtection="0"/>
    <xf numFmtId="0" fontId="19" fillId="8" borderId="5" applyNumberFormat="0" applyAlignment="0" applyProtection="0"/>
    <xf numFmtId="0" fontId="20" fillId="8" borderId="1" applyNumberFormat="0" applyAlignment="0" applyProtection="0"/>
    <xf numFmtId="0" fontId="21" fillId="9" borderId="6" applyNumberFormat="0" applyAlignment="0" applyProtection="0"/>
    <xf numFmtId="0" fontId="0" fillId="2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5" fillId="0" borderId="8" applyNumberFormat="0" applyFill="0" applyAlignment="0" applyProtection="0"/>
    <xf numFmtId="0" fontId="23" fillId="4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7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18" borderId="0" xfId="0" applyFont="1" applyFill="1" applyAlignment="1">
      <alignment vertical="center"/>
    </xf>
    <xf numFmtId="0" fontId="0" fillId="19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9" xfId="64" applyFont="1" applyFill="1" applyBorder="1" applyAlignment="1">
      <alignment horizontal="left" vertical="center" wrapText="1"/>
      <protection/>
    </xf>
    <xf numFmtId="0" fontId="1" fillId="0" borderId="9" xfId="64" applyFont="1" applyFill="1" applyBorder="1" applyAlignment="1">
      <alignment horizontal="center" vertical="center" wrapText="1"/>
      <protection/>
    </xf>
    <xf numFmtId="0" fontId="1" fillId="0" borderId="10" xfId="64" applyFont="1" applyFill="1" applyBorder="1" applyAlignment="1">
      <alignment horizontal="center" vertical="center"/>
      <protection/>
    </xf>
    <xf numFmtId="0" fontId="1" fillId="0" borderId="11" xfId="64" applyFont="1" applyFill="1" applyBorder="1" applyAlignment="1">
      <alignment horizontal="center" vertical="center" wrapText="1"/>
      <protection/>
    </xf>
    <xf numFmtId="0" fontId="1" fillId="0" borderId="12" xfId="64" applyFont="1" applyFill="1" applyBorder="1" applyAlignment="1">
      <alignment horizontal="center" vertical="center"/>
      <protection/>
    </xf>
    <xf numFmtId="0" fontId="1" fillId="0" borderId="13" xfId="64" applyFont="1" applyFill="1" applyBorder="1" applyAlignment="1">
      <alignment horizontal="center" vertical="center" wrapText="1"/>
      <protection/>
    </xf>
    <xf numFmtId="0" fontId="1" fillId="0" borderId="11" xfId="64" applyFont="1" applyFill="1" applyBorder="1" applyAlignment="1">
      <alignment horizontal="left" vertical="center" wrapText="1"/>
      <protection/>
    </xf>
    <xf numFmtId="177" fontId="1" fillId="0" borderId="11" xfId="64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176" fontId="1" fillId="0" borderId="11" xfId="64" applyNumberFormat="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center" vertical="center" wrapText="1"/>
    </xf>
    <xf numFmtId="0" fontId="1" fillId="0" borderId="14" xfId="64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64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64" applyFont="1" applyFill="1" applyBorder="1" applyAlignment="1">
      <alignment horizontal="center" vertical="center" wrapText="1"/>
      <protection/>
    </xf>
    <xf numFmtId="176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9" fontId="0" fillId="0" borderId="0" xfId="0" applyNumberFormat="1" applyFont="1" applyFill="1" applyAlignment="1">
      <alignment horizontal="center" vertical="center"/>
    </xf>
    <xf numFmtId="0" fontId="1" fillId="0" borderId="16" xfId="64" applyFont="1" applyFill="1" applyBorder="1" applyAlignment="1">
      <alignment horizontal="center" vertical="center" wrapText="1"/>
      <protection/>
    </xf>
    <xf numFmtId="0" fontId="1" fillId="0" borderId="17" xfId="64" applyFont="1" applyFill="1" applyBorder="1" applyAlignment="1">
      <alignment horizontal="center" vertical="center" wrapText="1"/>
      <protection/>
    </xf>
    <xf numFmtId="180" fontId="1" fillId="0" borderId="11" xfId="64" applyNumberFormat="1" applyFont="1" applyFill="1" applyBorder="1" applyAlignment="1">
      <alignment horizontal="center" vertical="center" wrapText="1"/>
      <protection/>
    </xf>
    <xf numFmtId="181" fontId="1" fillId="0" borderId="11" xfId="64" applyNumberFormat="1" applyFont="1" applyFill="1" applyBorder="1" applyAlignment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181" fontId="0" fillId="0" borderId="11" xfId="0" applyNumberFormat="1" applyFont="1" applyFill="1" applyBorder="1" applyAlignment="1">
      <alignment horizontal="center" vertical="center"/>
    </xf>
    <xf numFmtId="179" fontId="1" fillId="0" borderId="11" xfId="64" applyNumberFormat="1" applyFont="1" applyFill="1" applyBorder="1" applyAlignment="1">
      <alignment horizontal="center" vertical="center" wrapText="1"/>
      <protection/>
    </xf>
    <xf numFmtId="10" fontId="1" fillId="0" borderId="11" xfId="64" applyNumberFormat="1" applyFont="1" applyFill="1" applyBorder="1" applyAlignment="1">
      <alignment horizontal="center" vertical="center" wrapText="1"/>
      <protection/>
    </xf>
    <xf numFmtId="177" fontId="1" fillId="0" borderId="11" xfId="0" applyNumberFormat="1" applyFont="1" applyFill="1" applyBorder="1" applyAlignment="1">
      <alignment horizontal="center" vertical="center" wrapText="1"/>
    </xf>
    <xf numFmtId="10" fontId="1" fillId="0" borderId="11" xfId="25" applyNumberFormat="1" applyFont="1" applyFill="1" applyBorder="1" applyAlignment="1">
      <alignment horizontal="center" vertical="center" wrapText="1"/>
    </xf>
    <xf numFmtId="10" fontId="1" fillId="0" borderId="11" xfId="0" applyNumberFormat="1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/>
    </xf>
    <xf numFmtId="179" fontId="1" fillId="0" borderId="16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79" fontId="1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A1">
      <selection activeCell="J15" sqref="J15"/>
    </sheetView>
  </sheetViews>
  <sheetFormatPr defaultColWidth="9.00390625" defaultRowHeight="13.5"/>
  <cols>
    <col min="1" max="1" width="5.375" style="0" customWidth="1"/>
    <col min="2" max="2" width="20.75390625" style="0" customWidth="1"/>
    <col min="3" max="3" width="9.50390625" style="0" customWidth="1"/>
    <col min="4" max="4" width="9.75390625" style="0" customWidth="1"/>
    <col min="5" max="5" width="9.625" style="0" customWidth="1"/>
    <col min="6" max="6" width="10.125" style="0" customWidth="1"/>
    <col min="7" max="7" width="12.25390625" style="0" customWidth="1"/>
    <col min="8" max="8" width="10.625" style="0" customWidth="1"/>
    <col min="9" max="16384" width="7.875" style="0" customWidth="1"/>
  </cols>
  <sheetData>
    <row r="1" spans="1:8" s="56" customFormat="1" ht="27" customHeight="1">
      <c r="A1" s="57" t="s">
        <v>0</v>
      </c>
      <c r="B1" s="58"/>
      <c r="C1" s="58"/>
      <c r="D1" s="58"/>
      <c r="E1" s="58"/>
      <c r="F1" s="58"/>
      <c r="G1" s="58"/>
      <c r="H1" s="58"/>
    </row>
    <row r="2" spans="1:8" s="56" customFormat="1" ht="27.75" customHeight="1">
      <c r="A2" s="59" t="str">
        <f>'概算表'!A2</f>
        <v>项目名称：平罗县姚伏镇灯塔美丽宜居生态新村绿化提升项目二期</v>
      </c>
      <c r="B2" s="59"/>
      <c r="C2" s="59"/>
      <c r="D2" s="59"/>
      <c r="E2" s="59"/>
      <c r="F2" s="59"/>
      <c r="G2" s="59"/>
      <c r="H2" s="59"/>
    </row>
    <row r="3" spans="1:8" s="56" customFormat="1" ht="27.75" customHeight="1">
      <c r="A3" s="60" t="s">
        <v>1</v>
      </c>
      <c r="B3" s="61" t="s">
        <v>2</v>
      </c>
      <c r="C3" s="62" t="s">
        <v>3</v>
      </c>
      <c r="D3" s="63"/>
      <c r="E3" s="64"/>
      <c r="F3" s="64"/>
      <c r="G3" s="65"/>
      <c r="H3" s="60" t="s">
        <v>4</v>
      </c>
    </row>
    <row r="4" spans="1:8" s="56" customFormat="1" ht="27.75" customHeight="1">
      <c r="A4" s="66"/>
      <c r="B4" s="66"/>
      <c r="C4" s="67" t="s">
        <v>5</v>
      </c>
      <c r="D4" s="67" t="s">
        <v>6</v>
      </c>
      <c r="E4" s="67" t="s">
        <v>7</v>
      </c>
      <c r="F4" s="67" t="s">
        <v>8</v>
      </c>
      <c r="G4" s="68" t="s">
        <v>9</v>
      </c>
      <c r="H4" s="66"/>
    </row>
    <row r="5" spans="1:9" s="56" customFormat="1" ht="27.75" customHeight="1">
      <c r="A5" s="67" t="s">
        <v>10</v>
      </c>
      <c r="B5" s="69" t="s">
        <v>11</v>
      </c>
      <c r="C5" s="70">
        <f>'概算表'!C5</f>
        <v>270.04</v>
      </c>
      <c r="D5" s="70"/>
      <c r="E5" s="70">
        <f>'概算表'!E5</f>
        <v>44.76</v>
      </c>
      <c r="F5" s="70"/>
      <c r="G5" s="70">
        <f>C5+D5+E5</f>
        <v>314.8</v>
      </c>
      <c r="H5" s="71">
        <f>G5/G15*100</f>
        <v>92.79051967499618</v>
      </c>
      <c r="I5" s="76"/>
    </row>
    <row r="6" spans="1:9" s="56" customFormat="1" ht="27.75" customHeight="1">
      <c r="A6" s="67" t="s">
        <v>12</v>
      </c>
      <c r="B6" s="69" t="s">
        <v>8</v>
      </c>
      <c r="C6" s="72"/>
      <c r="D6" s="72"/>
      <c r="E6" s="72"/>
      <c r="F6" s="72">
        <f>'概算表'!G12</f>
        <v>14.577472</v>
      </c>
      <c r="G6" s="70">
        <f>F6</f>
        <v>14.577472</v>
      </c>
      <c r="H6" s="71">
        <f>G6/G15*100</f>
        <v>4.2968589657805145</v>
      </c>
      <c r="I6" s="76"/>
    </row>
    <row r="7" spans="1:9" s="56" customFormat="1" ht="27.75" customHeight="1">
      <c r="A7" s="67" t="s">
        <v>13</v>
      </c>
      <c r="B7" s="73" t="s">
        <v>14</v>
      </c>
      <c r="C7" s="72"/>
      <c r="D7" s="72"/>
      <c r="E7" s="72"/>
      <c r="F7" s="72">
        <f>'概算表'!G20</f>
        <v>9.88132416</v>
      </c>
      <c r="G7" s="70">
        <f>F7</f>
        <v>9.88132416</v>
      </c>
      <c r="H7" s="71">
        <f>G7/G15*100</f>
        <v>2.9126213592233006</v>
      </c>
      <c r="I7" s="76"/>
    </row>
    <row r="8" spans="1:9" s="56" customFormat="1" ht="27.75" customHeight="1">
      <c r="A8" s="67"/>
      <c r="B8" s="18"/>
      <c r="C8" s="72"/>
      <c r="D8" s="72"/>
      <c r="E8" s="72"/>
      <c r="F8" s="70"/>
      <c r="G8" s="70"/>
      <c r="H8" s="71"/>
      <c r="I8" s="76"/>
    </row>
    <row r="9" spans="1:9" s="56" customFormat="1" ht="27.75" customHeight="1">
      <c r="A9" s="67"/>
      <c r="B9" s="18"/>
      <c r="C9" s="72"/>
      <c r="D9" s="72"/>
      <c r="E9" s="72"/>
      <c r="F9" s="70"/>
      <c r="G9" s="70"/>
      <c r="H9" s="71"/>
      <c r="I9" s="76"/>
    </row>
    <row r="10" spans="1:9" s="56" customFormat="1" ht="27.75" customHeight="1">
      <c r="A10" s="67"/>
      <c r="B10" s="18"/>
      <c r="C10" s="72"/>
      <c r="D10" s="72"/>
      <c r="E10" s="72"/>
      <c r="F10" s="70"/>
      <c r="G10" s="70"/>
      <c r="H10" s="71"/>
      <c r="I10" s="76"/>
    </row>
    <row r="11" spans="1:9" s="56" customFormat="1" ht="27.75" customHeight="1">
      <c r="A11" s="67"/>
      <c r="B11" s="18"/>
      <c r="C11" s="72"/>
      <c r="D11" s="72"/>
      <c r="E11" s="72"/>
      <c r="F11" s="70"/>
      <c r="G11" s="70"/>
      <c r="H11" s="71"/>
      <c r="I11" s="76"/>
    </row>
    <row r="12" spans="1:9" s="56" customFormat="1" ht="27.75" customHeight="1">
      <c r="A12" s="67"/>
      <c r="B12" s="18"/>
      <c r="C12" s="72"/>
      <c r="D12" s="72"/>
      <c r="E12" s="72"/>
      <c r="F12" s="70"/>
      <c r="G12" s="70"/>
      <c r="H12" s="71"/>
      <c r="I12" s="76"/>
    </row>
    <row r="13" spans="1:9" s="56" customFormat="1" ht="27.75" customHeight="1">
      <c r="A13" s="67"/>
      <c r="B13" s="18"/>
      <c r="C13" s="72"/>
      <c r="D13" s="72"/>
      <c r="E13" s="72"/>
      <c r="F13" s="70"/>
      <c r="G13" s="70"/>
      <c r="H13" s="71"/>
      <c r="I13" s="76"/>
    </row>
    <row r="14" spans="1:9" s="56" customFormat="1" ht="27.75" customHeight="1">
      <c r="A14" s="67"/>
      <c r="B14" s="18"/>
      <c r="C14" s="72"/>
      <c r="D14" s="72"/>
      <c r="E14" s="72"/>
      <c r="F14" s="70"/>
      <c r="G14" s="70"/>
      <c r="H14" s="71"/>
      <c r="I14" s="76"/>
    </row>
    <row r="15" spans="1:9" s="56" customFormat="1" ht="27.75" customHeight="1">
      <c r="A15" s="74" t="s">
        <v>15</v>
      </c>
      <c r="B15" s="75"/>
      <c r="C15" s="72">
        <f>C5+C6+C7</f>
        <v>270.04</v>
      </c>
      <c r="D15" s="72"/>
      <c r="E15" s="72">
        <f>E5+E6+E7</f>
        <v>44.76</v>
      </c>
      <c r="F15" s="72">
        <f>F5+F6+F7</f>
        <v>24.45879616</v>
      </c>
      <c r="G15" s="72">
        <f>G5+G6+G7</f>
        <v>339.25879616000003</v>
      </c>
      <c r="H15" s="72">
        <f>H5+H6+H7</f>
        <v>99.99999999999999</v>
      </c>
      <c r="I15" s="76"/>
    </row>
    <row r="16" s="56" customFormat="1" ht="27.75" customHeight="1"/>
    <row r="17" s="56" customFormat="1" ht="14.25"/>
  </sheetData>
  <sheetProtection/>
  <mergeCells count="7">
    <mergeCell ref="A1:H1"/>
    <mergeCell ref="A2:H2"/>
    <mergeCell ref="C3:G3"/>
    <mergeCell ref="A15:B15"/>
    <mergeCell ref="A3:A4"/>
    <mergeCell ref="B3:B4"/>
    <mergeCell ref="H3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8"/>
  <sheetViews>
    <sheetView tabSelected="1" zoomScaleSheetLayoutView="100" workbookViewId="0" topLeftCell="A1">
      <pane ySplit="4" topLeftCell="A5" activePane="bottomLeft" state="frozen"/>
      <selection pane="bottomLeft" activeCell="E5" sqref="E5"/>
    </sheetView>
  </sheetViews>
  <sheetFormatPr defaultColWidth="9.00390625" defaultRowHeight="13.5"/>
  <cols>
    <col min="1" max="1" width="5.25390625" style="4" customWidth="1"/>
    <col min="2" max="2" width="19.375" style="5" customWidth="1"/>
    <col min="3" max="3" width="9.00390625" style="6" customWidth="1"/>
    <col min="4" max="4" width="9.125" style="6" customWidth="1"/>
    <col min="5" max="6" width="8.875" style="6" customWidth="1"/>
    <col min="7" max="7" width="9.50390625" style="7" customWidth="1"/>
    <col min="8" max="8" width="5.875" style="7" customWidth="1"/>
    <col min="9" max="9" width="8.75390625" style="7" customWidth="1"/>
    <col min="10" max="10" width="8.875" style="6" customWidth="1"/>
    <col min="11" max="11" width="7.50390625" style="4" customWidth="1"/>
    <col min="12" max="12" width="9.00390625" style="4" customWidth="1"/>
    <col min="13" max="13" width="12.625" style="4" bestFit="1" customWidth="1"/>
    <col min="14" max="14" width="11.50390625" style="4" bestFit="1" customWidth="1"/>
    <col min="15" max="16384" width="9.00390625" style="4" customWidth="1"/>
  </cols>
  <sheetData>
    <row r="1" spans="1:11" ht="39.75" customHeight="1">
      <c r="A1" s="8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4.75" customHeight="1">
      <c r="A2" s="10" t="s">
        <v>17</v>
      </c>
      <c r="B2" s="10"/>
      <c r="C2" s="11"/>
      <c r="D2" s="11"/>
      <c r="E2" s="11"/>
      <c r="F2" s="11"/>
      <c r="G2" s="11"/>
      <c r="H2" s="10"/>
      <c r="I2" s="10"/>
      <c r="J2" s="10"/>
      <c r="K2" s="10"/>
    </row>
    <row r="3" spans="1:11" ht="24" customHeight="1">
      <c r="A3" s="12" t="s">
        <v>1</v>
      </c>
      <c r="B3" s="13" t="s">
        <v>2</v>
      </c>
      <c r="C3" s="13" t="s">
        <v>18</v>
      </c>
      <c r="D3" s="13"/>
      <c r="E3" s="13"/>
      <c r="F3" s="13"/>
      <c r="G3" s="13"/>
      <c r="H3" s="13" t="s">
        <v>19</v>
      </c>
      <c r="I3" s="13"/>
      <c r="J3" s="13"/>
      <c r="K3" s="40" t="s">
        <v>20</v>
      </c>
    </row>
    <row r="4" spans="1:11" s="1" customFormat="1" ht="24" customHeight="1">
      <c r="A4" s="14"/>
      <c r="B4" s="13"/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21</v>
      </c>
      <c r="I4" s="13" t="s">
        <v>22</v>
      </c>
      <c r="J4" s="13" t="s">
        <v>23</v>
      </c>
      <c r="K4" s="41"/>
    </row>
    <row r="5" spans="1:41" s="2" customFormat="1" ht="24" customHeight="1">
      <c r="A5" s="15" t="s">
        <v>10</v>
      </c>
      <c r="B5" s="16" t="s">
        <v>11</v>
      </c>
      <c r="C5" s="17">
        <f>C6+C7+C8+C11</f>
        <v>270.04</v>
      </c>
      <c r="D5" s="17"/>
      <c r="E5" s="17">
        <f>E6+E7+E8+E11</f>
        <v>44.76</v>
      </c>
      <c r="F5" s="17"/>
      <c r="G5" s="17">
        <f aca="true" t="shared" si="0" ref="G5:G11">C5+D5+E5</f>
        <v>314.8</v>
      </c>
      <c r="H5" s="13"/>
      <c r="I5" s="13"/>
      <c r="J5" s="42"/>
      <c r="K5" s="17">
        <f>G5/G22*100</f>
        <v>92.79051967499618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s="3" customFormat="1" ht="24" customHeight="1">
      <c r="A6" s="18">
        <v>1</v>
      </c>
      <c r="B6" s="19" t="s">
        <v>24</v>
      </c>
      <c r="C6" s="20">
        <v>7.06</v>
      </c>
      <c r="D6" s="21"/>
      <c r="E6" s="21"/>
      <c r="F6" s="21"/>
      <c r="G6" s="17">
        <f t="shared" si="0"/>
        <v>7.06</v>
      </c>
      <c r="H6" s="21" t="s">
        <v>25</v>
      </c>
      <c r="I6" s="24">
        <v>2847</v>
      </c>
      <c r="J6" s="43">
        <f>G6/I6*10000</f>
        <v>24.7980330172111</v>
      </c>
      <c r="K6" s="44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</row>
    <row r="7" spans="1:11" ht="24" customHeight="1">
      <c r="A7" s="18">
        <v>2</v>
      </c>
      <c r="B7" s="22" t="s">
        <v>26</v>
      </c>
      <c r="C7" s="20">
        <v>249.27</v>
      </c>
      <c r="D7" s="23"/>
      <c r="E7" s="23"/>
      <c r="F7" s="23"/>
      <c r="G7" s="17">
        <f t="shared" si="0"/>
        <v>249.27</v>
      </c>
      <c r="H7" s="24"/>
      <c r="I7" s="46"/>
      <c r="J7" s="47"/>
      <c r="K7" s="48"/>
    </row>
    <row r="8" spans="1:11" ht="24" customHeight="1">
      <c r="A8" s="18">
        <v>3</v>
      </c>
      <c r="B8" s="22" t="s">
        <v>27</v>
      </c>
      <c r="C8" s="20">
        <f>C9+C10</f>
        <v>11.86</v>
      </c>
      <c r="D8" s="20"/>
      <c r="E8" s="20">
        <f>E9+E10</f>
        <v>44.76</v>
      </c>
      <c r="F8" s="23"/>
      <c r="G8" s="17">
        <f t="shared" si="0"/>
        <v>56.62</v>
      </c>
      <c r="H8" s="24"/>
      <c r="I8" s="49"/>
      <c r="J8" s="47"/>
      <c r="K8" s="48"/>
    </row>
    <row r="9" spans="1:11" ht="24" customHeight="1">
      <c r="A9" s="18">
        <v>3.1</v>
      </c>
      <c r="B9" s="25" t="s">
        <v>28</v>
      </c>
      <c r="C9" s="20">
        <v>11.86</v>
      </c>
      <c r="D9" s="23"/>
      <c r="E9" s="23"/>
      <c r="F9" s="23"/>
      <c r="G9" s="17">
        <f t="shared" si="0"/>
        <v>11.86</v>
      </c>
      <c r="H9" s="26"/>
      <c r="I9" s="49"/>
      <c r="J9" s="47"/>
      <c r="K9" s="48"/>
    </row>
    <row r="10" spans="1:11" ht="24" customHeight="1">
      <c r="A10" s="24">
        <v>3.2</v>
      </c>
      <c r="B10" s="25" t="s">
        <v>29</v>
      </c>
      <c r="C10" s="20"/>
      <c r="D10" s="23"/>
      <c r="E10" s="23">
        <v>44.76</v>
      </c>
      <c r="F10" s="23"/>
      <c r="G10" s="17">
        <f t="shared" si="0"/>
        <v>44.76</v>
      </c>
      <c r="H10" s="26"/>
      <c r="I10" s="46"/>
      <c r="J10" s="47"/>
      <c r="K10" s="48"/>
    </row>
    <row r="11" spans="1:11" ht="24" customHeight="1">
      <c r="A11" s="27">
        <v>4</v>
      </c>
      <c r="B11" s="25" t="s">
        <v>30</v>
      </c>
      <c r="C11" s="20">
        <v>1.85</v>
      </c>
      <c r="D11" s="23"/>
      <c r="E11" s="23"/>
      <c r="F11" s="23"/>
      <c r="G11" s="17">
        <f t="shared" si="0"/>
        <v>1.85</v>
      </c>
      <c r="H11" s="26"/>
      <c r="I11" s="46"/>
      <c r="J11" s="47"/>
      <c r="K11" s="48"/>
    </row>
    <row r="12" spans="1:11" ht="24" customHeight="1">
      <c r="A12" s="15" t="s">
        <v>12</v>
      </c>
      <c r="B12" s="16" t="s">
        <v>8</v>
      </c>
      <c r="C12" s="17"/>
      <c r="D12" s="17"/>
      <c r="E12" s="17"/>
      <c r="F12" s="17">
        <f>SUM(F13:F19)</f>
        <v>14.577472</v>
      </c>
      <c r="G12" s="17">
        <f aca="true" t="shared" si="1" ref="G12:G20">F12</f>
        <v>14.577472</v>
      </c>
      <c r="H12" s="28"/>
      <c r="I12" s="28"/>
      <c r="J12" s="13"/>
      <c r="K12" s="17">
        <f>G12/G22*100</f>
        <v>4.2968589657805145</v>
      </c>
    </row>
    <row r="13" spans="1:11" ht="24" customHeight="1">
      <c r="A13" s="15">
        <v>1</v>
      </c>
      <c r="B13" s="16" t="s">
        <v>31</v>
      </c>
      <c r="C13" s="17"/>
      <c r="D13" s="17"/>
      <c r="E13" s="17"/>
      <c r="F13" s="17">
        <f aca="true" t="shared" si="2" ref="F13:F20">I13*J13</f>
        <v>3.148</v>
      </c>
      <c r="G13" s="17">
        <f t="shared" si="1"/>
        <v>3.148</v>
      </c>
      <c r="H13" s="28" t="s">
        <v>32</v>
      </c>
      <c r="I13" s="50">
        <f>G5</f>
        <v>314.8</v>
      </c>
      <c r="J13" s="51">
        <v>0.01</v>
      </c>
      <c r="K13" s="17"/>
    </row>
    <row r="14" spans="1:11" ht="24" customHeight="1">
      <c r="A14" s="15">
        <v>2</v>
      </c>
      <c r="B14" s="29" t="s">
        <v>33</v>
      </c>
      <c r="C14" s="30"/>
      <c r="D14" s="30"/>
      <c r="E14" s="30"/>
      <c r="F14" s="30">
        <f t="shared" si="2"/>
        <v>3.148</v>
      </c>
      <c r="G14" s="31">
        <f t="shared" si="1"/>
        <v>3.148</v>
      </c>
      <c r="H14" s="31" t="s">
        <v>32</v>
      </c>
      <c r="I14" s="52">
        <f>G5</f>
        <v>314.8</v>
      </c>
      <c r="J14" s="53">
        <v>0.01</v>
      </c>
      <c r="K14" s="54"/>
    </row>
    <row r="15" spans="1:11" ht="24" customHeight="1">
      <c r="A15" s="15">
        <v>3</v>
      </c>
      <c r="B15" s="29" t="s">
        <v>34</v>
      </c>
      <c r="C15" s="30"/>
      <c r="D15" s="30"/>
      <c r="E15" s="30"/>
      <c r="F15" s="30">
        <f t="shared" si="2"/>
        <v>3.7776</v>
      </c>
      <c r="G15" s="31">
        <f t="shared" si="1"/>
        <v>3.7776</v>
      </c>
      <c r="H15" s="31" t="s">
        <v>32</v>
      </c>
      <c r="I15" s="52">
        <f>I14</f>
        <v>314.8</v>
      </c>
      <c r="J15" s="53">
        <v>0.012</v>
      </c>
      <c r="K15" s="54"/>
    </row>
    <row r="16" spans="1:11" ht="34.5" customHeight="1">
      <c r="A16" s="15">
        <v>4</v>
      </c>
      <c r="B16" s="29" t="s">
        <v>35</v>
      </c>
      <c r="C16" s="30"/>
      <c r="D16" s="30"/>
      <c r="E16" s="30"/>
      <c r="F16" s="30">
        <f>I16*5.8/1000*0.7</f>
        <v>1.278088</v>
      </c>
      <c r="G16" s="31">
        <f t="shared" si="1"/>
        <v>1.278088</v>
      </c>
      <c r="H16" s="31" t="s">
        <v>32</v>
      </c>
      <c r="I16" s="52">
        <f>I14</f>
        <v>314.8</v>
      </c>
      <c r="J16" s="53">
        <f>G16/I16</f>
        <v>0.004059999999999999</v>
      </c>
      <c r="K16" s="54"/>
    </row>
    <row r="17" spans="1:11" ht="34.5" customHeight="1">
      <c r="A17" s="15">
        <v>5</v>
      </c>
      <c r="B17" s="29" t="s">
        <v>36</v>
      </c>
      <c r="C17" s="30"/>
      <c r="D17" s="30"/>
      <c r="E17" s="30"/>
      <c r="F17" s="30">
        <f>I17*3/1000*0.8*0.7</f>
        <v>0.5288640000000001</v>
      </c>
      <c r="G17" s="31">
        <f t="shared" si="1"/>
        <v>0.5288640000000001</v>
      </c>
      <c r="H17" s="31" t="s">
        <v>32</v>
      </c>
      <c r="I17" s="52">
        <f>I13</f>
        <v>314.8</v>
      </c>
      <c r="J17" s="53">
        <f>G17/I17</f>
        <v>0.0016800000000000003</v>
      </c>
      <c r="K17" s="54"/>
    </row>
    <row r="18" spans="1:11" ht="24" customHeight="1">
      <c r="A18" s="15">
        <v>6</v>
      </c>
      <c r="B18" s="29" t="s">
        <v>37</v>
      </c>
      <c r="C18" s="30"/>
      <c r="D18" s="30"/>
      <c r="E18" s="30"/>
      <c r="F18" s="30">
        <f t="shared" si="2"/>
        <v>0.9444</v>
      </c>
      <c r="G18" s="31">
        <f t="shared" si="1"/>
        <v>0.9444</v>
      </c>
      <c r="H18" s="31" t="s">
        <v>32</v>
      </c>
      <c r="I18" s="52">
        <f>I14</f>
        <v>314.8</v>
      </c>
      <c r="J18" s="53">
        <v>0.003</v>
      </c>
      <c r="K18" s="54"/>
    </row>
    <row r="19" spans="1:11" ht="24" customHeight="1">
      <c r="A19" s="15">
        <v>7</v>
      </c>
      <c r="B19" s="29" t="s">
        <v>38</v>
      </c>
      <c r="C19" s="30"/>
      <c r="D19" s="30"/>
      <c r="E19" s="30"/>
      <c r="F19" s="30">
        <f>(1+(I19-100)*0.7/100)*0.7</f>
        <v>1.7525199999999996</v>
      </c>
      <c r="G19" s="31">
        <f t="shared" si="1"/>
        <v>1.7525199999999996</v>
      </c>
      <c r="H19" s="31" t="s">
        <v>32</v>
      </c>
      <c r="I19" s="52">
        <f>G5</f>
        <v>314.8</v>
      </c>
      <c r="J19" s="53">
        <f>G19/I19</f>
        <v>0.005567090216010164</v>
      </c>
      <c r="K19" s="54"/>
    </row>
    <row r="20" spans="1:11" ht="24" customHeight="1">
      <c r="A20" s="32" t="s">
        <v>13</v>
      </c>
      <c r="B20" s="33" t="s">
        <v>14</v>
      </c>
      <c r="C20" s="30"/>
      <c r="D20" s="30"/>
      <c r="E20" s="30"/>
      <c r="F20" s="30">
        <f t="shared" si="2"/>
        <v>9.88132416</v>
      </c>
      <c r="G20" s="31">
        <f t="shared" si="1"/>
        <v>9.88132416</v>
      </c>
      <c r="H20" s="31" t="s">
        <v>32</v>
      </c>
      <c r="I20" s="52">
        <f>G5+G12</f>
        <v>329.377472</v>
      </c>
      <c r="J20" s="53">
        <v>0.03</v>
      </c>
      <c r="K20" s="52">
        <f>G20/G22*100</f>
        <v>2.9126213592233006</v>
      </c>
    </row>
    <row r="21" spans="1:11" ht="24" customHeight="1">
      <c r="A21" s="34"/>
      <c r="B21" s="35"/>
      <c r="C21" s="30"/>
      <c r="D21" s="30"/>
      <c r="E21" s="30"/>
      <c r="F21" s="30"/>
      <c r="G21" s="31"/>
      <c r="H21" s="31"/>
      <c r="I21" s="52"/>
      <c r="J21" s="53"/>
      <c r="K21" s="54"/>
    </row>
    <row r="22" spans="1:11" ht="24" customHeight="1">
      <c r="A22" s="32" t="s">
        <v>15</v>
      </c>
      <c r="B22" s="36"/>
      <c r="C22" s="17">
        <f>C5</f>
        <v>270.04</v>
      </c>
      <c r="D22" s="17"/>
      <c r="E22" s="17">
        <f>E5</f>
        <v>44.76</v>
      </c>
      <c r="F22" s="17">
        <f>F12+F20</f>
        <v>24.45879616</v>
      </c>
      <c r="G22" s="17">
        <f>G5+G12+G20</f>
        <v>339.25879616000003</v>
      </c>
      <c r="H22" s="37"/>
      <c r="I22" s="37"/>
      <c r="J22" s="55"/>
      <c r="K22" s="17">
        <f>K5+K12+K20</f>
        <v>99.99999999999999</v>
      </c>
    </row>
    <row r="23" spans="1:11" ht="24.75" customHeight="1">
      <c r="A23" s="38"/>
      <c r="B23" s="6"/>
      <c r="G23" s="39"/>
      <c r="K23" s="38"/>
    </row>
    <row r="24" spans="1:11" ht="24.75" customHeight="1">
      <c r="A24" s="38"/>
      <c r="B24" s="6"/>
      <c r="G24" s="39"/>
      <c r="K24" s="38"/>
    </row>
    <row r="25" spans="1:11" ht="24.75" customHeight="1">
      <c r="A25" s="38"/>
      <c r="B25" s="6"/>
      <c r="K25" s="38"/>
    </row>
    <row r="26" ht="25.5" customHeight="1"/>
    <row r="27" ht="25.5" customHeight="1"/>
    <row r="28" ht="25.5" customHeight="1">
      <c r="F28" s="7"/>
    </row>
    <row r="29" ht="25.5" customHeight="1"/>
    <row r="30" ht="25.5" customHeight="1"/>
    <row r="31" ht="25.5" customHeight="1"/>
    <row r="32" ht="25.5" customHeight="1"/>
    <row r="33" ht="25.5" customHeight="1"/>
    <row r="34" ht="25.5" customHeight="1"/>
  </sheetData>
  <sheetProtection/>
  <mergeCells count="8">
    <mergeCell ref="A1:K1"/>
    <mergeCell ref="A2:K2"/>
    <mergeCell ref="C3:G3"/>
    <mergeCell ref="H3:J3"/>
    <mergeCell ref="A22:B22"/>
    <mergeCell ref="A3:A4"/>
    <mergeCell ref="B3:B4"/>
    <mergeCell ref="K3:K4"/>
  </mergeCells>
  <printOptions/>
  <pageMargins left="0.25" right="0.25" top="0.75" bottom="0.75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2020-12-10T03:25:03Z</cp:lastPrinted>
  <dcterms:created xsi:type="dcterms:W3CDTF">2015-02-09T03:42:00Z</dcterms:created>
  <dcterms:modified xsi:type="dcterms:W3CDTF">2022-11-30T01:08:10Z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7DBF054D13EF4061823F76E4F059A105</vt:lpwstr>
  </property>
</Properties>
</file>