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83" firstSheet="1" activeTab="2"/>
  </bookViews>
  <sheets>
    <sheet name="总概算表 " sheetId="1" state="hidden" r:id="rId1"/>
    <sheet name="汇总表" sheetId="2" r:id="rId2"/>
    <sheet name="概算表" sheetId="3" r:id="rId3"/>
  </sheets>
  <definedNames>
    <definedName name="_xlnm.Print_Titles" localSheetId="2">'概算表'!$4:$5</definedName>
  </definedNames>
  <calcPr fullCalcOnLoad="1"/>
</workbook>
</file>

<file path=xl/sharedStrings.xml><?xml version="1.0" encoding="utf-8"?>
<sst xmlns="http://schemas.openxmlformats.org/spreadsheetml/2006/main" count="108" uniqueCount="67">
  <si>
    <t>总 估 算 表</t>
  </si>
  <si>
    <r>
      <t>序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号</t>
    </r>
  </si>
  <si>
    <t>项目名称</t>
  </si>
  <si>
    <t>估算价值(万元)</t>
  </si>
  <si>
    <t>占投资额%</t>
  </si>
  <si>
    <t>建筑工程</t>
  </si>
  <si>
    <t>设备购置</t>
  </si>
  <si>
    <t>安装工程</t>
  </si>
  <si>
    <t>其他费用</t>
  </si>
  <si>
    <t>合计</t>
  </si>
  <si>
    <t>I</t>
  </si>
  <si>
    <t>第一部分工程费用</t>
  </si>
  <si>
    <t>一</t>
  </si>
  <si>
    <t>二</t>
  </si>
  <si>
    <t>II</t>
  </si>
  <si>
    <t>第二部分其他费用</t>
  </si>
  <si>
    <t xml:space="preserve"> </t>
  </si>
  <si>
    <t>Ⅲ</t>
  </si>
  <si>
    <t>预备费3%</t>
  </si>
  <si>
    <r>
      <t>总</t>
    </r>
    <r>
      <rPr>
        <b/>
        <sz val="11"/>
        <rFont val="宋体"/>
        <family val="0"/>
      </rPr>
      <t xml:space="preserve">        </t>
    </r>
    <r>
      <rPr>
        <b/>
        <sz val="11"/>
        <rFont val="宋体"/>
        <family val="0"/>
      </rPr>
      <t>计</t>
    </r>
  </si>
  <si>
    <t>汇总表</t>
  </si>
  <si>
    <t>序号</t>
  </si>
  <si>
    <t>工程或费用名称</t>
  </si>
  <si>
    <r>
      <t xml:space="preserve">              </t>
    </r>
    <r>
      <rPr>
        <sz val="12"/>
        <rFont val="宋体"/>
        <family val="0"/>
      </rPr>
      <t>概算价值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（万元）</t>
    </r>
  </si>
  <si>
    <r>
      <t>占投资额(</t>
    </r>
    <r>
      <rPr>
        <sz val="12"/>
        <rFont val="Times New Roman"/>
        <family val="1"/>
      </rPr>
      <t>%)</t>
    </r>
  </si>
  <si>
    <t>建筑安装工程</t>
  </si>
  <si>
    <t>建筑安装工程费</t>
  </si>
  <si>
    <t>土地使用及拆迁补偿费</t>
  </si>
  <si>
    <t>三</t>
  </si>
  <si>
    <t>工程建设其他费</t>
  </si>
  <si>
    <t>四</t>
  </si>
  <si>
    <t>预备费</t>
  </si>
  <si>
    <t>总投资</t>
  </si>
  <si>
    <t>工程审定概算表</t>
  </si>
  <si>
    <t>项目名称：2022年平罗县头石公路、平黄公路修复养护工程</t>
  </si>
  <si>
    <t>概算价值（万元）</t>
  </si>
  <si>
    <t>技术经济指标（元）</t>
  </si>
  <si>
    <t>占投
资额    （%）</t>
  </si>
  <si>
    <t>单位</t>
  </si>
  <si>
    <t>数量</t>
  </si>
  <si>
    <t>单位价值</t>
  </si>
  <si>
    <t>第一部分 建筑安装工程费</t>
  </si>
  <si>
    <t>公路公里</t>
  </si>
  <si>
    <t>(一)</t>
  </si>
  <si>
    <t>头石公路修复养护工程</t>
  </si>
  <si>
    <t>路基工程</t>
  </si>
  <si>
    <t>km</t>
  </si>
  <si>
    <t>路面工程</t>
  </si>
  <si>
    <t>桥梁涵洞工程</t>
  </si>
  <si>
    <t>交叉工程</t>
  </si>
  <si>
    <t>处</t>
  </si>
  <si>
    <t>交通工程及沿线设施</t>
  </si>
  <si>
    <t>专项费用</t>
  </si>
  <si>
    <t>(二)</t>
  </si>
  <si>
    <t>平黄公路修复养护工程</t>
  </si>
  <si>
    <t>第二部分 土地使用及拆迁补偿费</t>
  </si>
  <si>
    <t>第三部分 工程建设其他费</t>
  </si>
  <si>
    <t>建设项目管理费</t>
  </si>
  <si>
    <t>建设单位管理费</t>
  </si>
  <si>
    <t>万元</t>
  </si>
  <si>
    <t>工程监理费</t>
  </si>
  <si>
    <t>竣工验收试验检测费</t>
  </si>
  <si>
    <t>设计文件审查费</t>
  </si>
  <si>
    <t>建设项目前期工作费</t>
  </si>
  <si>
    <t>专项评估费用</t>
  </si>
  <si>
    <t>工程保险费</t>
  </si>
  <si>
    <t>第四部分 预备费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</si>
</sst>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.00_ "/>
    <numFmt numFmtId="179" formatCode="0.000"/>
    <numFmt numFmtId="180" formatCode="0.000_ "/>
    <numFmt numFmtId="181" formatCode="0_);[Red]\(0\)"/>
    <numFmt numFmtId="182" formatCode="0_ "/>
    <numFmt numFmtId="183" formatCode="0.000%"/>
    <numFmt numFmtId="184" formatCode="0.0"/>
    <numFmt numFmtId="185" formatCode="0.00;[Red]0.00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Times New Roman"/>
      <family val="1"/>
    </font>
    <font>
      <sz val="11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2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3" applyNumberFormat="0" applyFill="0" applyAlignment="0" applyProtection="0"/>
    <xf numFmtId="0" fontId="17" fillId="7" borderId="0" applyNumberFormat="0" applyBorder="0" applyAlignment="0" applyProtection="0"/>
    <xf numFmtId="0" fontId="20" fillId="0" borderId="4" applyNumberFormat="0" applyFill="0" applyAlignment="0" applyProtection="0"/>
    <xf numFmtId="0" fontId="17" fillId="3" borderId="0" applyNumberFormat="0" applyBorder="0" applyAlignment="0" applyProtection="0"/>
    <xf numFmtId="0" fontId="19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5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5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7" fillId="16" borderId="0" applyNumberFormat="0" applyBorder="0" applyAlignment="0" applyProtection="0"/>
    <xf numFmtId="0" fontId="5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5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63" applyFont="1" applyFill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3" fillId="2" borderId="0" xfId="63" applyFont="1" applyFill="1" applyBorder="1" applyAlignment="1">
      <alignment horizontal="center" vertical="center" wrapText="1"/>
      <protection/>
    </xf>
    <xf numFmtId="0" fontId="4" fillId="2" borderId="0" xfId="63" applyFont="1" applyFill="1" applyBorder="1" applyAlignment="1">
      <alignment horizontal="center" vertical="center" wrapText="1"/>
      <protection/>
    </xf>
    <xf numFmtId="0" fontId="1" fillId="2" borderId="9" xfId="63" applyFont="1" applyFill="1" applyBorder="1" applyAlignment="1">
      <alignment horizontal="left" vertical="center" wrapText="1"/>
      <protection/>
    </xf>
    <xf numFmtId="0" fontId="1" fillId="2" borderId="10" xfId="63" applyFont="1" applyFill="1" applyBorder="1" applyAlignment="1">
      <alignment horizontal="center" vertical="center" wrapText="1"/>
      <protection/>
    </xf>
    <xf numFmtId="0" fontId="1" fillId="2" borderId="10" xfId="63" applyFont="1" applyFill="1" applyBorder="1" applyAlignment="1">
      <alignment horizontal="center" vertical="center"/>
      <protection/>
    </xf>
    <xf numFmtId="0" fontId="1" fillId="2" borderId="10" xfId="63" applyFont="1" applyFill="1" applyBorder="1" applyAlignment="1">
      <alignment horizontal="left" vertical="center" wrapText="1"/>
      <protection/>
    </xf>
    <xf numFmtId="176" fontId="1" fillId="2" borderId="10" xfId="63" applyNumberFormat="1" applyFont="1" applyFill="1" applyBorder="1" applyAlignment="1">
      <alignment horizontal="center" vertical="center"/>
      <protection/>
    </xf>
    <xf numFmtId="177" fontId="1" fillId="2" borderId="10" xfId="63" applyNumberFormat="1" applyFont="1" applyFill="1" applyBorder="1" applyAlignment="1">
      <alignment horizontal="center" vertical="center"/>
      <protection/>
    </xf>
    <xf numFmtId="0" fontId="1" fillId="2" borderId="11" xfId="63" applyFont="1" applyFill="1" applyBorder="1" applyAlignment="1">
      <alignment horizontal="left" vertical="center" wrapText="1"/>
      <protection/>
    </xf>
    <xf numFmtId="176" fontId="1" fillId="2" borderId="11" xfId="63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19" borderId="11" xfId="66" applyFont="1" applyFill="1" applyBorder="1" applyAlignment="1">
      <alignment horizontal="left" vertical="center" wrapText="1"/>
      <protection/>
    </xf>
    <xf numFmtId="178" fontId="1" fillId="19" borderId="11" xfId="66" applyNumberFormat="1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79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19" borderId="11" xfId="66" applyFont="1" applyFill="1" applyBorder="1" applyAlignment="1">
      <alignment horizontal="center" vertical="center" wrapText="1"/>
      <protection/>
    </xf>
    <xf numFmtId="179" fontId="1" fillId="2" borderId="10" xfId="0" applyNumberFormat="1" applyFont="1" applyFill="1" applyBorder="1" applyAlignment="1">
      <alignment horizontal="center" vertical="center"/>
    </xf>
    <xf numFmtId="0" fontId="1" fillId="19" borderId="11" xfId="66" applyFont="1" applyFill="1" applyBorder="1" applyAlignment="1">
      <alignment horizontal="left" vertical="center" wrapText="1"/>
      <protection/>
    </xf>
    <xf numFmtId="178" fontId="1" fillId="19" borderId="11" xfId="66" applyNumberFormat="1" applyFont="1" applyFill="1" applyBorder="1" applyAlignment="1">
      <alignment horizontal="center" vertical="center" wrapText="1"/>
      <protection/>
    </xf>
    <xf numFmtId="0" fontId="1" fillId="19" borderId="11" xfId="66" applyFont="1" applyFill="1" applyBorder="1" applyAlignment="1">
      <alignment horizontal="center" vertical="center" wrapText="1"/>
      <protection/>
    </xf>
    <xf numFmtId="180" fontId="1" fillId="2" borderId="10" xfId="63" applyNumberFormat="1" applyFont="1" applyFill="1" applyBorder="1" applyAlignment="1">
      <alignment horizontal="center" vertical="center"/>
      <protection/>
    </xf>
    <xf numFmtId="0" fontId="1" fillId="2" borderId="10" xfId="63" applyFont="1" applyFill="1" applyBorder="1" applyAlignment="1">
      <alignment horizontal="left" vertical="center"/>
      <protection/>
    </xf>
    <xf numFmtId="2" fontId="1" fillId="2" borderId="10" xfId="63" applyNumberFormat="1" applyFont="1" applyFill="1" applyBorder="1" applyAlignment="1">
      <alignment horizontal="center" vertical="center"/>
      <protection/>
    </xf>
    <xf numFmtId="178" fontId="1" fillId="2" borderId="10" xfId="63" applyNumberFormat="1" applyFont="1" applyFill="1" applyBorder="1" applyAlignment="1">
      <alignment horizontal="center" vertical="center"/>
      <protection/>
    </xf>
    <xf numFmtId="0" fontId="5" fillId="2" borderId="12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1" fillId="2" borderId="10" xfId="63" applyFont="1" applyFill="1" applyBorder="1" applyAlignment="1">
      <alignment horizontal="center" vertical="center" wrapText="1" shrinkToFit="1"/>
      <protection/>
    </xf>
    <xf numFmtId="2" fontId="1" fillId="2" borderId="10" xfId="63" applyNumberFormat="1" applyFont="1" applyFill="1" applyBorder="1" applyAlignment="1">
      <alignment horizontal="left" vertical="center"/>
      <protection/>
    </xf>
    <xf numFmtId="0" fontId="1" fillId="2" borderId="13" xfId="63" applyFont="1" applyFill="1" applyBorder="1" applyAlignment="1">
      <alignment horizontal="center" vertical="center"/>
      <protection/>
    </xf>
    <xf numFmtId="0" fontId="1" fillId="2" borderId="14" xfId="63" applyFont="1" applyFill="1" applyBorder="1" applyAlignment="1">
      <alignment horizontal="center" vertical="center"/>
      <protection/>
    </xf>
    <xf numFmtId="0" fontId="1" fillId="2" borderId="0" xfId="63" applyFont="1" applyFill="1" applyAlignment="1">
      <alignment horizontal="center" vertical="center" wrapText="1"/>
      <protection/>
    </xf>
    <xf numFmtId="0" fontId="1" fillId="2" borderId="9" xfId="63" applyFont="1" applyFill="1" applyBorder="1" applyAlignment="1">
      <alignment horizontal="right" vertical="center" wrapText="1"/>
      <protection/>
    </xf>
    <xf numFmtId="0" fontId="1" fillId="2" borderId="15" xfId="63" applyFont="1" applyFill="1" applyBorder="1" applyAlignment="1">
      <alignment horizontal="center" vertical="center" wrapText="1"/>
      <protection/>
    </xf>
    <xf numFmtId="0" fontId="1" fillId="2" borderId="16" xfId="63" applyFont="1" applyFill="1" applyBorder="1" applyAlignment="1">
      <alignment horizontal="center" vertical="center" wrapText="1"/>
      <protection/>
    </xf>
    <xf numFmtId="181" fontId="1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2" fontId="1" fillId="2" borderId="10" xfId="63" applyNumberFormat="1" applyFont="1" applyFill="1" applyBorder="1" applyAlignment="1">
      <alignment horizontal="center" vertical="center"/>
      <protection/>
    </xf>
    <xf numFmtId="10" fontId="1" fillId="2" borderId="10" xfId="63" applyNumberFormat="1" applyFont="1" applyFill="1" applyBorder="1" applyAlignment="1">
      <alignment horizontal="center" vertical="center"/>
      <protection/>
    </xf>
    <xf numFmtId="178" fontId="1" fillId="2" borderId="10" xfId="63" applyNumberFormat="1" applyFont="1" applyFill="1" applyBorder="1" applyAlignment="1" applyProtection="1">
      <alignment horizontal="center" vertical="center"/>
      <protection/>
    </xf>
    <xf numFmtId="181" fontId="1" fillId="2" borderId="10" xfId="63" applyNumberFormat="1" applyFont="1" applyFill="1" applyBorder="1" applyAlignment="1">
      <alignment horizontal="center" vertical="center"/>
      <protection/>
    </xf>
    <xf numFmtId="183" fontId="1" fillId="2" borderId="10" xfId="6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176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10000吨高纯硅概算" xfId="64"/>
    <cellStyle name="常规_GYWSH" xfId="65"/>
    <cellStyle name="Norm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C13" sqref="C13"/>
    </sheetView>
  </sheetViews>
  <sheetFormatPr defaultColWidth="8.75390625" defaultRowHeight="14.25"/>
  <cols>
    <col min="1" max="1" width="4.125" style="76" customWidth="1"/>
    <col min="2" max="2" width="24.50390625" style="77" customWidth="1"/>
    <col min="3" max="3" width="9.875" style="77" customWidth="1"/>
    <col min="4" max="4" width="9.25390625" style="77" customWidth="1"/>
    <col min="5" max="5" width="8.625" style="77" customWidth="1"/>
    <col min="6" max="6" width="9.625" style="77" customWidth="1"/>
    <col min="7" max="7" width="14.50390625" style="77" customWidth="1"/>
    <col min="8" max="8" width="6.375" style="77" customWidth="1"/>
    <col min="9" max="9" width="9.50390625" style="77" customWidth="1"/>
    <col min="10" max="10" width="6.375" style="77" customWidth="1"/>
    <col min="11" max="11" width="5.375" style="77" customWidth="1"/>
    <col min="12" max="12" width="18.25390625" style="77" customWidth="1"/>
    <col min="13" max="15" width="9.00390625" style="77" bestFit="1" customWidth="1"/>
    <col min="16" max="16" width="7.625" style="77" customWidth="1"/>
    <col min="17" max="17" width="5.625" style="77" customWidth="1"/>
    <col min="18" max="18" width="9.00390625" style="77" bestFit="1" customWidth="1"/>
    <col min="19" max="19" width="9.25390625" style="77" customWidth="1"/>
    <col min="20" max="20" width="4.25390625" style="77" customWidth="1"/>
    <col min="21" max="32" width="9.00390625" style="77" bestFit="1" customWidth="1"/>
    <col min="33" max="16384" width="8.75390625" style="77" customWidth="1"/>
  </cols>
  <sheetData>
    <row r="1" spans="1:20" ht="65.25" customHeight="1">
      <c r="A1" s="78" t="s">
        <v>0</v>
      </c>
      <c r="B1" s="78"/>
      <c r="C1" s="78"/>
      <c r="D1" s="78"/>
      <c r="E1" s="78"/>
      <c r="F1" s="78"/>
      <c r="G1" s="78"/>
      <c r="H1" s="78"/>
      <c r="I1" s="76"/>
      <c r="J1" s="7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30.75" customHeight="1">
      <c r="A2" s="79">
        <f>'概算表'!A2</f>
        <v>0</v>
      </c>
      <c r="B2" s="79"/>
      <c r="C2" s="79"/>
      <c r="D2" s="79"/>
      <c r="E2" s="79"/>
      <c r="F2" s="79"/>
      <c r="G2" s="79"/>
      <c r="H2" s="79"/>
      <c r="I2" s="76"/>
      <c r="J2" s="76"/>
      <c r="K2" s="96"/>
      <c r="L2" s="97"/>
      <c r="M2" s="97"/>
      <c r="N2" s="97"/>
      <c r="O2" s="97"/>
      <c r="P2" s="97"/>
      <c r="Q2" s="97"/>
      <c r="R2" s="97"/>
      <c r="S2" s="97"/>
      <c r="T2" s="97"/>
    </row>
    <row r="3" spans="1:20" ht="30" customHeight="1">
      <c r="A3" s="80" t="s">
        <v>1</v>
      </c>
      <c r="B3" s="81" t="s">
        <v>2</v>
      </c>
      <c r="C3" s="80" t="s">
        <v>3</v>
      </c>
      <c r="D3" s="80"/>
      <c r="E3" s="80"/>
      <c r="F3" s="80"/>
      <c r="G3" s="80"/>
      <c r="H3" s="82" t="s">
        <v>4</v>
      </c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30" customHeight="1">
      <c r="A4" s="81"/>
      <c r="B4" s="81"/>
      <c r="C4" s="83" t="s">
        <v>5</v>
      </c>
      <c r="D4" s="83" t="s">
        <v>6</v>
      </c>
      <c r="E4" s="83" t="s">
        <v>7</v>
      </c>
      <c r="F4" s="83" t="s">
        <v>8</v>
      </c>
      <c r="G4" s="84" t="s">
        <v>9</v>
      </c>
      <c r="H4" s="82"/>
      <c r="I4" s="76"/>
      <c r="J4" s="7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s="5" customFormat="1" ht="27.75" customHeight="1">
      <c r="A5" s="85" t="s">
        <v>10</v>
      </c>
      <c r="B5" s="86" t="s">
        <v>11</v>
      </c>
      <c r="C5" s="87" t="e">
        <f>SUM(C6:C7)</f>
        <v>#REF!</v>
      </c>
      <c r="D5" s="87"/>
      <c r="E5" s="87"/>
      <c r="F5" s="87"/>
      <c r="G5" s="87" t="e">
        <f>C5+D5+E5+F5</f>
        <v>#REF!</v>
      </c>
      <c r="H5" s="88" t="e">
        <f>G5/G13*100</f>
        <v>#REF!</v>
      </c>
      <c r="I5" s="3"/>
      <c r="J5" s="3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0" s="5" customFormat="1" ht="27.75" customHeight="1">
      <c r="A6" s="83" t="s">
        <v>12</v>
      </c>
      <c r="B6" s="89" t="e">
        <f>概算表!#REF!</f>
        <v>#REF!</v>
      </c>
      <c r="C6" s="90" t="e">
        <f>概算表!#REF!</f>
        <v>#REF!</v>
      </c>
      <c r="D6" s="90"/>
      <c r="E6" s="90"/>
      <c r="F6" s="90"/>
      <c r="G6" s="90" t="e">
        <f>C6+D6+E6+F6</f>
        <v>#REF!</v>
      </c>
      <c r="H6" s="91"/>
      <c r="I6" s="3"/>
      <c r="J6" s="3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1:20" s="5" customFormat="1" ht="27.75" customHeight="1">
      <c r="A7" s="83" t="s">
        <v>13</v>
      </c>
      <c r="B7" s="89" t="e">
        <f>概算表!#REF!</f>
        <v>#REF!</v>
      </c>
      <c r="C7" s="90" t="e">
        <f>概算表!#REF!</f>
        <v>#REF!</v>
      </c>
      <c r="D7" s="90"/>
      <c r="E7" s="90"/>
      <c r="F7" s="90"/>
      <c r="G7" s="90" t="e">
        <f>C7+D7+E7+F7</f>
        <v>#REF!</v>
      </c>
      <c r="H7" s="91"/>
      <c r="I7" s="3"/>
      <c r="J7" s="3"/>
      <c r="K7" s="98"/>
      <c r="L7" s="98"/>
      <c r="M7" s="98"/>
      <c r="N7" s="98"/>
      <c r="O7" s="98"/>
      <c r="P7" s="98"/>
      <c r="Q7" s="98"/>
      <c r="R7" s="98"/>
      <c r="S7" s="98"/>
      <c r="T7" s="98"/>
    </row>
    <row r="8" spans="1:20" s="5" customFormat="1" ht="27.75" customHeight="1">
      <c r="A8" s="16"/>
      <c r="B8" s="92"/>
      <c r="C8" s="93"/>
      <c r="D8" s="90"/>
      <c r="E8" s="90"/>
      <c r="F8" s="90"/>
      <c r="G8" s="90"/>
      <c r="H8" s="88"/>
      <c r="I8" s="3"/>
      <c r="J8" s="3"/>
      <c r="K8" s="98"/>
      <c r="L8" s="98"/>
      <c r="M8" s="98"/>
      <c r="N8" s="98"/>
      <c r="O8" s="98"/>
      <c r="P8" s="98"/>
      <c r="Q8" s="98"/>
      <c r="R8" s="98"/>
      <c r="S8" s="98"/>
      <c r="T8" s="98"/>
    </row>
    <row r="9" spans="1:8" s="5" customFormat="1" ht="27.75" customHeight="1">
      <c r="A9" s="85" t="s">
        <v>14</v>
      </c>
      <c r="B9" s="94" t="s">
        <v>15</v>
      </c>
      <c r="C9" s="87"/>
      <c r="D9" s="87"/>
      <c r="E9" s="87"/>
      <c r="F9" s="87">
        <f>'概算表'!F12</f>
        <v>22.56</v>
      </c>
      <c r="G9" s="87">
        <f>F9</f>
        <v>22.56</v>
      </c>
      <c r="H9" s="88" t="e">
        <f>G9/G13*100</f>
        <v>#REF!</v>
      </c>
    </row>
    <row r="10" spans="1:8" s="5" customFormat="1" ht="27.75" customHeight="1">
      <c r="A10" s="85"/>
      <c r="B10" s="94"/>
      <c r="C10" s="87"/>
      <c r="D10" s="87"/>
      <c r="E10" s="87"/>
      <c r="F10" s="87"/>
      <c r="G10" s="87" t="s">
        <v>16</v>
      </c>
      <c r="H10" s="88"/>
    </row>
    <row r="11" spans="1:8" s="5" customFormat="1" ht="27.75" customHeight="1">
      <c r="A11" s="85" t="s">
        <v>17</v>
      </c>
      <c r="B11" s="94" t="s">
        <v>18</v>
      </c>
      <c r="C11" s="87"/>
      <c r="D11" s="87"/>
      <c r="E11" s="87"/>
      <c r="F11" s="87" t="e">
        <f>概算表!#REF!</f>
        <v>#REF!</v>
      </c>
      <c r="G11" s="87" t="e">
        <f>F11</f>
        <v>#REF!</v>
      </c>
      <c r="H11" s="88" t="e">
        <f>G11/G13*100</f>
        <v>#REF!</v>
      </c>
    </row>
    <row r="12" spans="1:8" s="5" customFormat="1" ht="27.75" customHeight="1">
      <c r="A12" s="85"/>
      <c r="B12" s="94"/>
      <c r="C12" s="87"/>
      <c r="D12" s="87"/>
      <c r="E12" s="87"/>
      <c r="F12" s="87"/>
      <c r="G12" s="87"/>
      <c r="H12" s="88"/>
    </row>
    <row r="13" spans="1:8" s="5" customFormat="1" ht="27.75" customHeight="1">
      <c r="A13" s="85"/>
      <c r="B13" s="85" t="s">
        <v>19</v>
      </c>
      <c r="C13" s="87" t="e">
        <f>C5</f>
        <v>#REF!</v>
      </c>
      <c r="D13" s="87">
        <f>D5</f>
        <v>0</v>
      </c>
      <c r="E13" s="87">
        <f>E5</f>
        <v>0</v>
      </c>
      <c r="F13" s="87" t="e">
        <f>SUM(F9:F12)</f>
        <v>#REF!</v>
      </c>
      <c r="G13" s="87" t="e">
        <f>SUM(C13:F13)</f>
        <v>#REF!</v>
      </c>
      <c r="H13" s="95" t="e">
        <f>SUM(H5:H11)</f>
        <v>#REF!</v>
      </c>
    </row>
  </sheetData>
  <sheetProtection/>
  <mergeCells count="5">
    <mergeCell ref="A1:H1"/>
    <mergeCell ref="A2:H2"/>
    <mergeCell ref="C3:G3"/>
    <mergeCell ref="A3:A4"/>
    <mergeCell ref="B3:B4"/>
  </mergeCells>
  <printOptions/>
  <pageMargins left="0.56" right="0.21" top="0.59" bottom="0.49" header="0.2" footer="0.1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A2" sqref="A2:G2"/>
    </sheetView>
  </sheetViews>
  <sheetFormatPr defaultColWidth="6.50390625" defaultRowHeight="14.25"/>
  <cols>
    <col min="1" max="1" width="5.875" style="49" customWidth="1"/>
    <col min="2" max="2" width="20.875" style="49" customWidth="1"/>
    <col min="3" max="3" width="12.625" style="49" customWidth="1"/>
    <col min="4" max="4" width="9.75390625" style="49" customWidth="1"/>
    <col min="5" max="5" width="10.375" style="49" customWidth="1"/>
    <col min="6" max="6" width="11.25390625" style="49" customWidth="1"/>
    <col min="7" max="7" width="9.25390625" style="49" customWidth="1"/>
    <col min="8" max="9" width="6.50390625" style="49" customWidth="1"/>
    <col min="10" max="10" width="10.375" style="49" bestFit="1" customWidth="1"/>
    <col min="11" max="16384" width="6.50390625" style="49" customWidth="1"/>
  </cols>
  <sheetData>
    <row r="1" spans="1:7" s="49" customFormat="1" ht="38.25" customHeight="1">
      <c r="A1" s="50" t="s">
        <v>20</v>
      </c>
      <c r="B1" s="51"/>
      <c r="C1" s="51"/>
      <c r="D1" s="51"/>
      <c r="E1" s="51"/>
      <c r="F1" s="51"/>
      <c r="G1" s="51"/>
    </row>
    <row r="2" spans="1:7" s="49" customFormat="1" ht="30.75" customHeight="1">
      <c r="A2" s="52" t="str">
        <f>'概算表'!A3</f>
        <v>项目名称：2022年平罗县头石公路、平黄公路修复养护工程</v>
      </c>
      <c r="B2" s="52"/>
      <c r="C2" s="52"/>
      <c r="D2" s="52"/>
      <c r="E2" s="52"/>
      <c r="F2" s="52"/>
      <c r="G2" s="52"/>
    </row>
    <row r="3" spans="1:7" s="49" customFormat="1" ht="24" customHeight="1">
      <c r="A3" s="53" t="s">
        <v>21</v>
      </c>
      <c r="B3" s="54" t="s">
        <v>22</v>
      </c>
      <c r="C3" s="55" t="s">
        <v>23</v>
      </c>
      <c r="D3" s="56"/>
      <c r="E3" s="56"/>
      <c r="F3" s="57"/>
      <c r="G3" s="53" t="s">
        <v>24</v>
      </c>
    </row>
    <row r="4" spans="1:7" s="49" customFormat="1" ht="30" customHeight="1">
      <c r="A4" s="58"/>
      <c r="B4" s="58"/>
      <c r="C4" s="59" t="s">
        <v>25</v>
      </c>
      <c r="D4" s="60" t="s">
        <v>6</v>
      </c>
      <c r="E4" s="60" t="s">
        <v>8</v>
      </c>
      <c r="F4" s="59" t="s">
        <v>9</v>
      </c>
      <c r="G4" s="58"/>
    </row>
    <row r="5" spans="1:8" s="49" customFormat="1" ht="30" customHeight="1">
      <c r="A5" s="60" t="s">
        <v>12</v>
      </c>
      <c r="B5" s="61" t="s">
        <v>26</v>
      </c>
      <c r="C5" s="62">
        <f>'概算表'!C6</f>
        <v>933.1899999999999</v>
      </c>
      <c r="D5" s="62"/>
      <c r="E5" s="62"/>
      <c r="F5" s="62">
        <f>C5+D5</f>
        <v>933.1899999999999</v>
      </c>
      <c r="G5" s="63">
        <f>F5/F18*100</f>
        <v>87.8152477868463</v>
      </c>
      <c r="H5" s="64"/>
    </row>
    <row r="6" spans="1:8" s="49" customFormat="1" ht="30" customHeight="1">
      <c r="A6" s="60" t="s">
        <v>13</v>
      </c>
      <c r="B6" s="65" t="s">
        <v>27</v>
      </c>
      <c r="C6" s="66"/>
      <c r="D6" s="66"/>
      <c r="E6" s="66"/>
      <c r="F6" s="62"/>
      <c r="G6" s="63"/>
      <c r="H6" s="64"/>
    </row>
    <row r="7" spans="1:8" s="49" customFormat="1" ht="30" customHeight="1">
      <c r="A7" s="60" t="s">
        <v>28</v>
      </c>
      <c r="B7" s="61" t="s">
        <v>29</v>
      </c>
      <c r="C7" s="67"/>
      <c r="D7" s="67"/>
      <c r="E7" s="67">
        <f>'概算表'!F22</f>
        <v>78.8806863</v>
      </c>
      <c r="F7" s="62">
        <f>E7</f>
        <v>78.8806863</v>
      </c>
      <c r="G7" s="63">
        <f>F7/F18*100</f>
        <v>7.422847451248933</v>
      </c>
      <c r="H7" s="64"/>
    </row>
    <row r="8" spans="1:8" s="49" customFormat="1" ht="30" customHeight="1">
      <c r="A8" s="60" t="s">
        <v>30</v>
      </c>
      <c r="B8" s="68" t="s">
        <v>31</v>
      </c>
      <c r="C8" s="69"/>
      <c r="D8" s="69"/>
      <c r="E8" s="62">
        <f>'概算表'!F31</f>
        <v>50.603534315</v>
      </c>
      <c r="F8" s="62">
        <f>E8</f>
        <v>50.603534315</v>
      </c>
      <c r="G8" s="63">
        <f>F8/F18*100</f>
        <v>4.761904761904762</v>
      </c>
      <c r="H8" s="64"/>
    </row>
    <row r="9" spans="1:8" s="49" customFormat="1" ht="30" customHeight="1">
      <c r="A9" s="60"/>
      <c r="B9" s="70"/>
      <c r="C9" s="69"/>
      <c r="D9" s="69"/>
      <c r="E9" s="71"/>
      <c r="F9" s="71"/>
      <c r="G9" s="72"/>
      <c r="H9" s="64"/>
    </row>
    <row r="10" spans="1:8" s="49" customFormat="1" ht="30" customHeight="1">
      <c r="A10" s="60"/>
      <c r="B10" s="70"/>
      <c r="C10" s="69"/>
      <c r="D10" s="69"/>
      <c r="E10" s="71"/>
      <c r="F10" s="71"/>
      <c r="G10" s="72"/>
      <c r="H10" s="64"/>
    </row>
    <row r="11" spans="1:8" s="49" customFormat="1" ht="30" customHeight="1">
      <c r="A11" s="60"/>
      <c r="B11" s="70"/>
      <c r="C11" s="69"/>
      <c r="D11" s="69"/>
      <c r="E11" s="71"/>
      <c r="F11" s="71"/>
      <c r="G11" s="72"/>
      <c r="H11" s="64"/>
    </row>
    <row r="12" spans="1:8" s="49" customFormat="1" ht="30" customHeight="1">
      <c r="A12" s="60"/>
      <c r="B12" s="70"/>
      <c r="C12" s="69"/>
      <c r="D12" s="69"/>
      <c r="E12" s="71"/>
      <c r="F12" s="71"/>
      <c r="G12" s="72"/>
      <c r="H12" s="64"/>
    </row>
    <row r="13" spans="1:8" s="49" customFormat="1" ht="30" customHeight="1">
      <c r="A13" s="60"/>
      <c r="B13" s="70"/>
      <c r="C13" s="69"/>
      <c r="D13" s="69"/>
      <c r="E13" s="71"/>
      <c r="F13" s="71"/>
      <c r="G13" s="72"/>
      <c r="H13" s="64"/>
    </row>
    <row r="14" spans="1:8" s="49" customFormat="1" ht="30" customHeight="1">
      <c r="A14" s="60"/>
      <c r="B14" s="70"/>
      <c r="C14" s="69"/>
      <c r="D14" s="69"/>
      <c r="E14" s="71"/>
      <c r="F14" s="71"/>
      <c r="G14" s="72"/>
      <c r="H14" s="64"/>
    </row>
    <row r="15" spans="1:8" s="49" customFormat="1" ht="30" customHeight="1">
      <c r="A15" s="60"/>
      <c r="B15" s="70"/>
      <c r="C15" s="69"/>
      <c r="D15" s="69"/>
      <c r="E15" s="71"/>
      <c r="F15" s="71"/>
      <c r="G15" s="72"/>
      <c r="H15" s="64"/>
    </row>
    <row r="16" spans="1:8" s="49" customFormat="1" ht="30" customHeight="1">
      <c r="A16" s="60"/>
      <c r="B16" s="70"/>
      <c r="C16" s="69"/>
      <c r="D16" s="69"/>
      <c r="E16" s="71"/>
      <c r="F16" s="71"/>
      <c r="G16" s="72"/>
      <c r="H16" s="64"/>
    </row>
    <row r="17" spans="1:8" s="49" customFormat="1" ht="30" customHeight="1">
      <c r="A17" s="60"/>
      <c r="B17" s="70"/>
      <c r="C17" s="69"/>
      <c r="D17" s="69"/>
      <c r="E17" s="71"/>
      <c r="F17" s="71"/>
      <c r="G17" s="72"/>
      <c r="H17" s="64"/>
    </row>
    <row r="18" spans="1:8" s="49" customFormat="1" ht="30" customHeight="1">
      <c r="A18" s="73" t="s">
        <v>32</v>
      </c>
      <c r="B18" s="74"/>
      <c r="C18" s="67">
        <f>C5+C7</f>
        <v>933.1899999999999</v>
      </c>
      <c r="D18" s="67"/>
      <c r="E18" s="67">
        <f>SUM(E6:E17)</f>
        <v>129.484220615</v>
      </c>
      <c r="F18" s="67">
        <f>SUM(F5:F17)</f>
        <v>1062.674220615</v>
      </c>
      <c r="G18" s="75">
        <f>SUM(G5:G17)</f>
        <v>99.99999999999999</v>
      </c>
      <c r="H18" s="64"/>
    </row>
    <row r="19" s="49" customFormat="1" ht="30" customHeight="1"/>
    <row r="20" s="49" customFormat="1" ht="30" customHeight="1"/>
  </sheetData>
  <sheetProtection/>
  <mergeCells count="7">
    <mergeCell ref="A1:G1"/>
    <mergeCell ref="A2:G2"/>
    <mergeCell ref="C3:F3"/>
    <mergeCell ref="A18:B18"/>
    <mergeCell ref="A3:A4"/>
    <mergeCell ref="B3:B4"/>
    <mergeCell ref="G3:G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C24" sqref="C24"/>
    </sheetView>
  </sheetViews>
  <sheetFormatPr defaultColWidth="8.75390625" defaultRowHeight="14.25"/>
  <cols>
    <col min="1" max="1" width="4.375" style="4" customWidth="1"/>
    <col min="2" max="2" width="19.375" style="4" customWidth="1"/>
    <col min="3" max="3" width="8.75390625" style="4" customWidth="1"/>
    <col min="4" max="4" width="8.625" style="4" customWidth="1"/>
    <col min="5" max="5" width="8.125" style="4" customWidth="1"/>
    <col min="6" max="6" width="10.125" style="4" customWidth="1"/>
    <col min="7" max="7" width="5.125" style="4" customWidth="1"/>
    <col min="8" max="8" width="8.875" style="4" customWidth="1"/>
    <col min="9" max="9" width="10.25390625" style="4" customWidth="1"/>
    <col min="10" max="10" width="7.25390625" style="4" customWidth="1"/>
    <col min="11" max="11" width="12.625" style="5" hidden="1" customWidth="1"/>
    <col min="12" max="12" width="13.375" style="5" hidden="1" customWidth="1"/>
    <col min="13" max="13" width="9.25390625" style="3" hidden="1" customWidth="1"/>
    <col min="14" max="14" width="9.00390625" style="3" hidden="1" customWidth="1"/>
    <col min="15" max="15" width="21.00390625" style="5" customWidth="1"/>
    <col min="16" max="16" width="27.125" style="5" customWidth="1"/>
    <col min="17" max="17" width="9.00390625" style="5" bestFit="1" customWidth="1"/>
    <col min="18" max="18" width="14.125" style="5" bestFit="1" customWidth="1"/>
    <col min="19" max="19" width="9.25390625" style="5" bestFit="1" customWidth="1"/>
    <col min="20" max="27" width="9.00390625" style="5" bestFit="1" customWidth="1"/>
    <col min="28" max="16384" width="8.75390625" style="5" customWidth="1"/>
  </cols>
  <sheetData>
    <row r="1" spans="1:10" ht="33" customHeight="1">
      <c r="A1" s="6" t="s">
        <v>33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6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25.5" customHeight="1">
      <c r="A3" s="8" t="s">
        <v>34</v>
      </c>
      <c r="B3" s="8"/>
      <c r="C3" s="8"/>
      <c r="D3" s="8"/>
      <c r="E3" s="8"/>
      <c r="F3" s="8"/>
      <c r="G3" s="8"/>
      <c r="H3" s="8"/>
      <c r="I3" s="39"/>
      <c r="J3" s="39"/>
    </row>
    <row r="4" spans="1:10" s="1" customFormat="1" ht="27" customHeight="1">
      <c r="A4" s="9" t="s">
        <v>21</v>
      </c>
      <c r="B4" s="9" t="s">
        <v>22</v>
      </c>
      <c r="C4" s="9" t="s">
        <v>35</v>
      </c>
      <c r="D4" s="9"/>
      <c r="E4" s="9"/>
      <c r="F4" s="9"/>
      <c r="G4" s="9" t="s">
        <v>36</v>
      </c>
      <c r="H4" s="9"/>
      <c r="I4" s="9"/>
      <c r="J4" s="40" t="s">
        <v>37</v>
      </c>
    </row>
    <row r="5" spans="1:11" s="1" customFormat="1" ht="27" customHeight="1">
      <c r="A5" s="9"/>
      <c r="B5" s="9"/>
      <c r="C5" s="9" t="s">
        <v>25</v>
      </c>
      <c r="D5" s="9" t="s">
        <v>6</v>
      </c>
      <c r="E5" s="9" t="s">
        <v>8</v>
      </c>
      <c r="F5" s="9" t="s">
        <v>9</v>
      </c>
      <c r="G5" s="9" t="s">
        <v>38</v>
      </c>
      <c r="H5" s="9" t="s">
        <v>39</v>
      </c>
      <c r="I5" s="9" t="s">
        <v>40</v>
      </c>
      <c r="J5" s="41"/>
      <c r="K5" s="1" t="e">
        <f>#REF!+#REF!</f>
        <v>#REF!</v>
      </c>
    </row>
    <row r="6" spans="1:10" s="2" customFormat="1" ht="33" customHeight="1">
      <c r="A6" s="10" t="s">
        <v>12</v>
      </c>
      <c r="B6" s="11" t="s">
        <v>41</v>
      </c>
      <c r="C6" s="12">
        <f>C7+C14</f>
        <v>933.1899999999999</v>
      </c>
      <c r="D6" s="12"/>
      <c r="E6" s="12"/>
      <c r="F6" s="12">
        <f>C6+D6</f>
        <v>933.1899999999999</v>
      </c>
      <c r="G6" s="9" t="s">
        <v>42</v>
      </c>
      <c r="H6" s="13">
        <f>H7+H14</f>
        <v>14.158</v>
      </c>
      <c r="I6" s="31">
        <f>F6/H6*10000</f>
        <v>659125.5827094222</v>
      </c>
      <c r="J6" s="12">
        <f>F6/F32*100</f>
        <v>87.8152477868463</v>
      </c>
    </row>
    <row r="7" spans="1:10" s="2" customFormat="1" ht="30" customHeight="1">
      <c r="A7" s="10" t="s">
        <v>43</v>
      </c>
      <c r="B7" s="14" t="s">
        <v>44</v>
      </c>
      <c r="C7" s="15">
        <f>SUM(C8:C13)</f>
        <v>733.5699999999999</v>
      </c>
      <c r="D7" s="12"/>
      <c r="E7" s="12"/>
      <c r="F7" s="12">
        <f aca="true" t="shared" si="0" ref="F7:F20">C7+D7</f>
        <v>733.5699999999999</v>
      </c>
      <c r="G7" s="9" t="s">
        <v>42</v>
      </c>
      <c r="H7" s="13">
        <v>10.622</v>
      </c>
      <c r="I7" s="31">
        <f>F7/H7*10000</f>
        <v>690613.820372811</v>
      </c>
      <c r="J7" s="12"/>
    </row>
    <row r="8" spans="1:10" s="2" customFormat="1" ht="24.75" customHeight="1">
      <c r="A8" s="16">
        <v>1</v>
      </c>
      <c r="B8" s="17" t="s">
        <v>45</v>
      </c>
      <c r="C8" s="18">
        <v>59.77</v>
      </c>
      <c r="D8" s="19"/>
      <c r="E8" s="19"/>
      <c r="F8" s="12">
        <f t="shared" si="0"/>
        <v>59.77</v>
      </c>
      <c r="G8" s="9" t="s">
        <v>46</v>
      </c>
      <c r="H8" s="13">
        <f>H7</f>
        <v>10.622</v>
      </c>
      <c r="I8" s="31">
        <f>C8/H8*10000</f>
        <v>56270.005648653736</v>
      </c>
      <c r="J8" s="42"/>
    </row>
    <row r="9" spans="1:10" s="2" customFormat="1" ht="24.75" customHeight="1">
      <c r="A9" s="16">
        <v>2</v>
      </c>
      <c r="B9" s="17" t="s">
        <v>47</v>
      </c>
      <c r="C9" s="18">
        <v>627.68</v>
      </c>
      <c r="D9" s="19"/>
      <c r="E9" s="19"/>
      <c r="F9" s="12">
        <f t="shared" si="0"/>
        <v>627.68</v>
      </c>
      <c r="G9" s="9" t="s">
        <v>46</v>
      </c>
      <c r="H9" s="13">
        <f>H7</f>
        <v>10.622</v>
      </c>
      <c r="I9" s="31">
        <f>C9/H9*10000</f>
        <v>590924.496328375</v>
      </c>
      <c r="J9" s="42"/>
    </row>
    <row r="10" spans="1:10" s="2" customFormat="1" ht="30" customHeight="1">
      <c r="A10" s="16">
        <v>3</v>
      </c>
      <c r="B10" s="17" t="s">
        <v>48</v>
      </c>
      <c r="C10" s="18">
        <v>1.22</v>
      </c>
      <c r="D10" s="19"/>
      <c r="E10" s="19"/>
      <c r="F10" s="12">
        <f t="shared" si="0"/>
        <v>1.22</v>
      </c>
      <c r="G10" s="20" t="s">
        <v>42</v>
      </c>
      <c r="H10" s="21">
        <f>H7</f>
        <v>10.622</v>
      </c>
      <c r="I10" s="31">
        <f>C10/H10*10000</f>
        <v>1148.5595932969309</v>
      </c>
      <c r="J10" s="42"/>
    </row>
    <row r="11" spans="1:10" s="2" customFormat="1" ht="24.75" customHeight="1">
      <c r="A11" s="16">
        <v>4</v>
      </c>
      <c r="B11" s="17" t="s">
        <v>49</v>
      </c>
      <c r="C11" s="18">
        <v>7.97</v>
      </c>
      <c r="D11" s="19"/>
      <c r="E11" s="19"/>
      <c r="F11" s="12">
        <f t="shared" si="0"/>
        <v>7.97</v>
      </c>
      <c r="G11" s="22" t="s">
        <v>50</v>
      </c>
      <c r="H11" s="21">
        <v>54</v>
      </c>
      <c r="I11" s="31">
        <f>C11/H11*10000</f>
        <v>1475.9259259259259</v>
      </c>
      <c r="J11" s="42"/>
    </row>
    <row r="12" spans="1:10" s="3" customFormat="1" ht="30" customHeight="1">
      <c r="A12" s="16">
        <v>5</v>
      </c>
      <c r="B12" s="17" t="s">
        <v>51</v>
      </c>
      <c r="C12" s="23">
        <v>22.56</v>
      </c>
      <c r="D12" s="19"/>
      <c r="E12" s="19"/>
      <c r="F12" s="12">
        <f t="shared" si="0"/>
        <v>22.56</v>
      </c>
      <c r="G12" s="9" t="s">
        <v>42</v>
      </c>
      <c r="H12" s="13">
        <f>H7</f>
        <v>10.622</v>
      </c>
      <c r="I12" s="31">
        <f>C12/H12*10000</f>
        <v>21238.938053097343</v>
      </c>
      <c r="J12" s="43"/>
    </row>
    <row r="13" spans="1:10" s="3" customFormat="1" ht="24.75" customHeight="1">
      <c r="A13" s="16">
        <v>6</v>
      </c>
      <c r="B13" s="17" t="s">
        <v>52</v>
      </c>
      <c r="C13" s="23">
        <v>14.37</v>
      </c>
      <c r="D13" s="19"/>
      <c r="E13" s="19"/>
      <c r="F13" s="12">
        <f t="shared" si="0"/>
        <v>14.37</v>
      </c>
      <c r="G13" s="9"/>
      <c r="H13" s="24"/>
      <c r="I13" s="31"/>
      <c r="J13" s="42"/>
    </row>
    <row r="14" spans="1:10" s="3" customFormat="1" ht="30" customHeight="1">
      <c r="A14" s="16" t="s">
        <v>53</v>
      </c>
      <c r="B14" s="25" t="s">
        <v>54</v>
      </c>
      <c r="C14" s="26">
        <f>SUM(C15:C20)</f>
        <v>199.61999999999998</v>
      </c>
      <c r="D14" s="19"/>
      <c r="E14" s="19"/>
      <c r="F14" s="12">
        <f t="shared" si="0"/>
        <v>199.61999999999998</v>
      </c>
      <c r="G14" s="9" t="s">
        <v>42</v>
      </c>
      <c r="H14" s="24">
        <v>3.536</v>
      </c>
      <c r="I14" s="31">
        <f>F14/H14*10000</f>
        <v>564536.1990950226</v>
      </c>
      <c r="J14" s="42"/>
    </row>
    <row r="15" spans="1:10" s="3" customFormat="1" ht="24.75" customHeight="1">
      <c r="A15" s="16">
        <v>1</v>
      </c>
      <c r="B15" s="17" t="s">
        <v>45</v>
      </c>
      <c r="C15" s="26">
        <v>14.5</v>
      </c>
      <c r="D15" s="19"/>
      <c r="E15" s="19"/>
      <c r="F15" s="12">
        <f t="shared" si="0"/>
        <v>14.5</v>
      </c>
      <c r="G15" s="9" t="s">
        <v>46</v>
      </c>
      <c r="H15" s="24">
        <f>H14</f>
        <v>3.536</v>
      </c>
      <c r="I15" s="31">
        <f>C15/H15*10000</f>
        <v>41006.787330316736</v>
      </c>
      <c r="J15" s="42"/>
    </row>
    <row r="16" spans="1:10" s="3" customFormat="1" ht="24.75" customHeight="1">
      <c r="A16" s="16">
        <v>2</v>
      </c>
      <c r="B16" s="17" t="s">
        <v>47</v>
      </c>
      <c r="C16" s="26">
        <v>159.32</v>
      </c>
      <c r="D16" s="19"/>
      <c r="E16" s="19"/>
      <c r="F16" s="12">
        <f t="shared" si="0"/>
        <v>159.32</v>
      </c>
      <c r="G16" s="9" t="s">
        <v>46</v>
      </c>
      <c r="H16" s="24">
        <f>H14</f>
        <v>3.536</v>
      </c>
      <c r="I16" s="31">
        <f>C16/H16*10000</f>
        <v>450565.6108597285</v>
      </c>
      <c r="J16" s="42"/>
    </row>
    <row r="17" spans="1:10" s="3" customFormat="1" ht="30" customHeight="1">
      <c r="A17" s="16">
        <v>3</v>
      </c>
      <c r="B17" s="17" t="s">
        <v>48</v>
      </c>
      <c r="C17" s="26">
        <v>6.04</v>
      </c>
      <c r="D17" s="19"/>
      <c r="E17" s="19"/>
      <c r="F17" s="12">
        <f t="shared" si="0"/>
        <v>6.04</v>
      </c>
      <c r="G17" s="9" t="s">
        <v>42</v>
      </c>
      <c r="H17" s="21">
        <f>H14</f>
        <v>3.536</v>
      </c>
      <c r="I17" s="31">
        <f>C17/H17*10000</f>
        <v>17081.447963800903</v>
      </c>
      <c r="J17" s="42"/>
    </row>
    <row r="18" spans="1:10" s="3" customFormat="1" ht="24.75" customHeight="1">
      <c r="A18" s="16">
        <v>4</v>
      </c>
      <c r="B18" s="17" t="s">
        <v>49</v>
      </c>
      <c r="C18" s="26">
        <v>8.23</v>
      </c>
      <c r="D18" s="19"/>
      <c r="E18" s="19"/>
      <c r="F18" s="12">
        <f t="shared" si="0"/>
        <v>8.23</v>
      </c>
      <c r="G18" s="9" t="s">
        <v>50</v>
      </c>
      <c r="H18" s="24">
        <v>28</v>
      </c>
      <c r="I18" s="31">
        <f>C18/H18*10000</f>
        <v>2939.285714285714</v>
      </c>
      <c r="J18" s="42"/>
    </row>
    <row r="19" spans="1:10" s="3" customFormat="1" ht="30" customHeight="1">
      <c r="A19" s="16">
        <v>5</v>
      </c>
      <c r="B19" s="17" t="s">
        <v>51</v>
      </c>
      <c r="C19" s="26">
        <v>7.56</v>
      </c>
      <c r="D19" s="19"/>
      <c r="E19" s="19"/>
      <c r="F19" s="12">
        <f t="shared" si="0"/>
        <v>7.56</v>
      </c>
      <c r="G19" s="9" t="s">
        <v>42</v>
      </c>
      <c r="H19" s="24">
        <f>H14</f>
        <v>3.536</v>
      </c>
      <c r="I19" s="31">
        <f>C19/H19*10000</f>
        <v>21380.090497737558</v>
      </c>
      <c r="J19" s="42"/>
    </row>
    <row r="20" spans="1:10" s="3" customFormat="1" ht="24.75" customHeight="1">
      <c r="A20" s="16">
        <v>6</v>
      </c>
      <c r="B20" s="17" t="s">
        <v>52</v>
      </c>
      <c r="C20" s="26">
        <v>3.97</v>
      </c>
      <c r="D20" s="19"/>
      <c r="E20" s="19"/>
      <c r="F20" s="12">
        <f t="shared" si="0"/>
        <v>3.97</v>
      </c>
      <c r="G20" s="9"/>
      <c r="H20" s="24"/>
      <c r="I20" s="44"/>
      <c r="J20" s="42"/>
    </row>
    <row r="21" spans="1:10" s="3" customFormat="1" ht="34.5" customHeight="1">
      <c r="A21" s="16" t="s">
        <v>13</v>
      </c>
      <c r="B21" s="25" t="s">
        <v>55</v>
      </c>
      <c r="C21" s="27"/>
      <c r="D21" s="19"/>
      <c r="E21" s="19"/>
      <c r="F21" s="12"/>
      <c r="G21" s="9"/>
      <c r="H21" s="24"/>
      <c r="I21" s="44"/>
      <c r="J21" s="19"/>
    </row>
    <row r="22" spans="1:10" s="3" customFormat="1" ht="34.5" customHeight="1">
      <c r="A22" s="10" t="s">
        <v>28</v>
      </c>
      <c r="B22" s="11" t="s">
        <v>56</v>
      </c>
      <c r="C22" s="12"/>
      <c r="D22" s="12"/>
      <c r="E22" s="12">
        <f>E23+E28+E29+E30</f>
        <v>78.8806863</v>
      </c>
      <c r="F22" s="12">
        <f aca="true" t="shared" si="1" ref="F22:F31">E22</f>
        <v>78.8806863</v>
      </c>
      <c r="G22" s="9" t="s">
        <v>42</v>
      </c>
      <c r="H22" s="28">
        <f>H6</f>
        <v>14.158</v>
      </c>
      <c r="I22" s="30">
        <f>F22/H22*10000</f>
        <v>55714.568653764654</v>
      </c>
      <c r="J22" s="12">
        <f>F22/F32*100</f>
        <v>7.422847451248933</v>
      </c>
    </row>
    <row r="23" spans="1:10" s="3" customFormat="1" ht="24.75" customHeight="1">
      <c r="A23" s="10">
        <v>1</v>
      </c>
      <c r="B23" s="29" t="s">
        <v>57</v>
      </c>
      <c r="C23" s="12"/>
      <c r="D23" s="12"/>
      <c r="E23" s="30">
        <f>E24+E25+E26+E27</f>
        <v>50.8529563</v>
      </c>
      <c r="F23" s="12">
        <f t="shared" si="1"/>
        <v>50.8529563</v>
      </c>
      <c r="G23" s="10"/>
      <c r="H23" s="31"/>
      <c r="I23" s="45"/>
      <c r="J23" s="12"/>
    </row>
    <row r="24" spans="1:10" s="3" customFormat="1" ht="24.75" customHeight="1">
      <c r="A24" s="10">
        <v>1.1</v>
      </c>
      <c r="B24" s="32" t="s">
        <v>58</v>
      </c>
      <c r="C24" s="12"/>
      <c r="D24" s="12"/>
      <c r="E24" s="30">
        <f>H24*I24</f>
        <v>23.32975</v>
      </c>
      <c r="F24" s="12">
        <f t="shared" si="1"/>
        <v>23.32975</v>
      </c>
      <c r="G24" s="10" t="s">
        <v>59</v>
      </c>
      <c r="H24" s="31">
        <f>F6</f>
        <v>933.1899999999999</v>
      </c>
      <c r="I24" s="45">
        <v>0.025</v>
      </c>
      <c r="J24" s="12"/>
    </row>
    <row r="25" spans="1:10" s="3" customFormat="1" ht="24.75" customHeight="1">
      <c r="A25" s="10">
        <v>1.2</v>
      </c>
      <c r="B25" s="32" t="s">
        <v>60</v>
      </c>
      <c r="C25" s="12"/>
      <c r="D25" s="12"/>
      <c r="E25" s="30">
        <f>H25*I25</f>
        <v>18.6638</v>
      </c>
      <c r="F25" s="12">
        <f t="shared" si="1"/>
        <v>18.6638</v>
      </c>
      <c r="G25" s="10" t="s">
        <v>59</v>
      </c>
      <c r="H25" s="31">
        <f>H24</f>
        <v>933.1899999999999</v>
      </c>
      <c r="I25" s="45">
        <v>0.02</v>
      </c>
      <c r="J25" s="12"/>
    </row>
    <row r="26" spans="1:10" s="3" customFormat="1" ht="30" customHeight="1">
      <c r="A26" s="10">
        <v>1.3</v>
      </c>
      <c r="B26" s="32" t="s">
        <v>61</v>
      </c>
      <c r="C26" s="33"/>
      <c r="D26" s="12"/>
      <c r="E26" s="30">
        <f>H26*I26/10000</f>
        <v>8.14085</v>
      </c>
      <c r="F26" s="12">
        <f t="shared" si="1"/>
        <v>8.14085</v>
      </c>
      <c r="G26" s="9" t="s">
        <v>42</v>
      </c>
      <c r="H26" s="28">
        <f>H6</f>
        <v>14.158</v>
      </c>
      <c r="I26" s="46">
        <v>5750</v>
      </c>
      <c r="J26" s="47"/>
    </row>
    <row r="27" spans="1:10" s="3" customFormat="1" ht="24.75" customHeight="1">
      <c r="A27" s="10">
        <v>1.4</v>
      </c>
      <c r="B27" s="11" t="s">
        <v>62</v>
      </c>
      <c r="C27" s="12"/>
      <c r="D27" s="12"/>
      <c r="E27" s="30">
        <f>H27*I27</f>
        <v>0.7185562999999999</v>
      </c>
      <c r="F27" s="12">
        <f t="shared" si="1"/>
        <v>0.7185562999999999</v>
      </c>
      <c r="G27" s="10" t="s">
        <v>59</v>
      </c>
      <c r="H27" s="31">
        <f>H24</f>
        <v>933.1899999999999</v>
      </c>
      <c r="I27" s="48">
        <v>0.00077</v>
      </c>
      <c r="J27" s="47"/>
    </row>
    <row r="28" spans="1:10" s="3" customFormat="1" ht="24.75" customHeight="1">
      <c r="A28" s="10">
        <v>2</v>
      </c>
      <c r="B28" s="11" t="s">
        <v>63</v>
      </c>
      <c r="C28" s="12"/>
      <c r="D28" s="12"/>
      <c r="E28" s="30">
        <f>H28*I28</f>
        <v>21.463369999999998</v>
      </c>
      <c r="F28" s="12">
        <f t="shared" si="1"/>
        <v>21.463369999999998</v>
      </c>
      <c r="G28" s="10" t="s">
        <v>59</v>
      </c>
      <c r="H28" s="31">
        <f>H24</f>
        <v>933.1899999999999</v>
      </c>
      <c r="I28" s="45">
        <v>0.023</v>
      </c>
      <c r="J28" s="47"/>
    </row>
    <row r="29" spans="1:10" s="3" customFormat="1" ht="30" customHeight="1">
      <c r="A29" s="10">
        <v>3</v>
      </c>
      <c r="B29" s="11" t="s">
        <v>64</v>
      </c>
      <c r="C29" s="12"/>
      <c r="D29" s="12"/>
      <c r="E29" s="30">
        <f>H29*I29/10000</f>
        <v>2.8316</v>
      </c>
      <c r="F29" s="12">
        <f t="shared" si="1"/>
        <v>2.8316</v>
      </c>
      <c r="G29" s="34" t="s">
        <v>42</v>
      </c>
      <c r="H29" s="28">
        <f>H22</f>
        <v>14.158</v>
      </c>
      <c r="I29" s="46">
        <v>2000</v>
      </c>
      <c r="J29" s="47"/>
    </row>
    <row r="30" spans="1:10" s="3" customFormat="1" ht="24.75" customHeight="1">
      <c r="A30" s="10">
        <v>4</v>
      </c>
      <c r="B30" s="11" t="s">
        <v>65</v>
      </c>
      <c r="C30" s="12"/>
      <c r="D30" s="12"/>
      <c r="E30" s="30">
        <f>H30*I30</f>
        <v>3.73276</v>
      </c>
      <c r="F30" s="12">
        <f t="shared" si="1"/>
        <v>3.73276</v>
      </c>
      <c r="G30" s="10" t="s">
        <v>59</v>
      </c>
      <c r="H30" s="31">
        <f>H24</f>
        <v>933.1899999999999</v>
      </c>
      <c r="I30" s="45">
        <v>0.004</v>
      </c>
      <c r="J30" s="47"/>
    </row>
    <row r="31" spans="1:10" s="3" customFormat="1" ht="24.75" customHeight="1">
      <c r="A31" s="10" t="s">
        <v>30</v>
      </c>
      <c r="B31" s="35" t="s">
        <v>66</v>
      </c>
      <c r="C31" s="12"/>
      <c r="D31" s="12"/>
      <c r="E31" s="30">
        <f>H31*I31</f>
        <v>50.603534315</v>
      </c>
      <c r="F31" s="12">
        <f t="shared" si="1"/>
        <v>50.603534315</v>
      </c>
      <c r="G31" s="10" t="s">
        <v>59</v>
      </c>
      <c r="H31" s="31">
        <f>F6+F22</f>
        <v>1012.0706862999999</v>
      </c>
      <c r="I31" s="45">
        <v>0.05</v>
      </c>
      <c r="J31" s="12">
        <f>F31/F32*100</f>
        <v>4.761904761904762</v>
      </c>
    </row>
    <row r="32" spans="1:10" s="3" customFormat="1" ht="30" customHeight="1">
      <c r="A32" s="36" t="s">
        <v>32</v>
      </c>
      <c r="B32" s="37"/>
      <c r="C32" s="12">
        <f>C6</f>
        <v>933.1899999999999</v>
      </c>
      <c r="D32" s="12"/>
      <c r="E32" s="12">
        <f>E21+E22+E31</f>
        <v>129.484220615</v>
      </c>
      <c r="F32" s="12">
        <f>F6+F21+F22+F31</f>
        <v>1062.674220615</v>
      </c>
      <c r="G32" s="9" t="s">
        <v>42</v>
      </c>
      <c r="H32" s="28">
        <f>H22</f>
        <v>14.158</v>
      </c>
      <c r="I32" s="30">
        <f>F32/H32*10000</f>
        <v>750582.1589313463</v>
      </c>
      <c r="J32" s="12">
        <f>J6+J22+J31+J21</f>
        <v>99.99999999999999</v>
      </c>
    </row>
    <row r="33" spans="1:10" s="3" customFormat="1" ht="24.75" customHeigh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s="3" customFormat="1" ht="27.7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ht="27.75" customHeight="1"/>
    <row r="36" spans="1:10" ht="27.7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27.7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ht="27.75" customHeight="1"/>
    <row r="39" ht="27.75" customHeight="1"/>
  </sheetData>
  <sheetProtection/>
  <mergeCells count="9">
    <mergeCell ref="A3:H3"/>
    <mergeCell ref="I3:J3"/>
    <mergeCell ref="C4:F4"/>
    <mergeCell ref="G4:I4"/>
    <mergeCell ref="A32:B32"/>
    <mergeCell ref="A4:A5"/>
    <mergeCell ref="B4:B5"/>
    <mergeCell ref="J4:J5"/>
    <mergeCell ref="A1:J2"/>
  </mergeCells>
  <printOptions/>
  <pageMargins left="0.3541666666666667" right="0.23958333333333334" top="0.5118055555555555" bottom="0.550694444444444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市政所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李海萍</dc:creator>
  <cp:keywords/>
  <dc:description/>
  <cp:lastModifiedBy>Administrator</cp:lastModifiedBy>
  <cp:lastPrinted>2017-07-12T06:08:21Z</cp:lastPrinted>
  <dcterms:created xsi:type="dcterms:W3CDTF">2002-09-19T10:17:07Z</dcterms:created>
  <dcterms:modified xsi:type="dcterms:W3CDTF">2022-06-20T03:19:17Z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D5A50EC69740470B971AC851590F44D4</vt:lpwstr>
  </property>
</Properties>
</file>