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各乡镇" sheetId="1" r:id="rId1"/>
  </sheets>
  <externalReferences>
    <externalReference r:id="rId2"/>
  </externalReferences>
  <definedNames>
    <definedName name="_xlnm.Print_Titles" localSheetId="0">各乡镇!$2:$2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<sst xmlns="http://schemas.openxmlformats.org/spreadsheetml/2006/main" count="102" uniqueCount="83">
  <si>
    <t>平罗县崇岗镇、城关镇等10个乡镇2024年退化林修复项目
投资概算汇总表</t>
  </si>
  <si>
    <r>
      <rPr>
        <sz val="9"/>
        <color rgb="FF000000"/>
        <rFont val="宋体"/>
        <charset val="134"/>
      </rPr>
      <t>序号</t>
    </r>
  </si>
  <si>
    <r>
      <rPr>
        <sz val="9"/>
        <color rgb="FF000000"/>
        <rFont val="宋体"/>
        <charset val="134"/>
      </rPr>
      <t>工程或费用名称</t>
    </r>
  </si>
  <si>
    <r>
      <rPr>
        <sz val="9"/>
        <color rgb="FF000000"/>
        <rFont val="宋体"/>
        <charset val="134"/>
      </rPr>
      <t>单位</t>
    </r>
  </si>
  <si>
    <r>
      <rPr>
        <sz val="9"/>
        <color rgb="FF000000"/>
        <rFont val="宋体"/>
        <charset val="134"/>
      </rPr>
      <t>单价</t>
    </r>
  </si>
  <si>
    <r>
      <rPr>
        <sz val="9"/>
        <color rgb="FF000000"/>
        <rFont val="宋体"/>
        <charset val="134"/>
      </rPr>
      <t>数量</t>
    </r>
  </si>
  <si>
    <r>
      <rPr>
        <sz val="9"/>
        <color rgb="FF000000"/>
        <rFont val="宋体"/>
        <charset val="134"/>
      </rPr>
      <t>概算金额（万元）</t>
    </r>
  </si>
  <si>
    <r>
      <rPr>
        <sz val="9"/>
        <color rgb="FF000000"/>
        <rFont val="宋体"/>
        <charset val="134"/>
      </rPr>
      <t>投资占比</t>
    </r>
  </si>
  <si>
    <r>
      <rPr>
        <sz val="9"/>
        <rFont val="宋体"/>
        <charset val="134"/>
      </rPr>
      <t>备注</t>
    </r>
  </si>
  <si>
    <r>
      <rPr>
        <b/>
        <sz val="9"/>
        <color rgb="FF000000"/>
        <rFont val="宋体"/>
        <charset val="134"/>
      </rPr>
      <t>合计</t>
    </r>
  </si>
  <si>
    <r>
      <rPr>
        <b/>
        <sz val="9"/>
        <color rgb="FF000000"/>
        <rFont val="宋体"/>
        <charset val="134"/>
      </rPr>
      <t>一</t>
    </r>
  </si>
  <si>
    <r>
      <rPr>
        <b/>
        <sz val="9"/>
        <color rgb="FF000000"/>
        <rFont val="宋体"/>
        <charset val="134"/>
      </rPr>
      <t>直接费用</t>
    </r>
  </si>
  <si>
    <t>补植措施</t>
  </si>
  <si>
    <r>
      <rPr>
        <b/>
        <sz val="9"/>
        <color rgb="FF000000"/>
        <rFont val="宋体"/>
        <charset val="134"/>
      </rPr>
      <t>种苗费</t>
    </r>
  </si>
  <si>
    <r>
      <rPr>
        <b/>
        <sz val="9"/>
        <color rgb="FF000000"/>
        <rFont val="宋体"/>
        <charset val="134"/>
      </rPr>
      <t>株</t>
    </r>
  </si>
  <si>
    <t>1.1.1</t>
  </si>
  <si>
    <r>
      <rPr>
        <sz val="9"/>
        <color theme="1"/>
        <rFont val="宋体"/>
        <charset val="134"/>
      </rPr>
      <t>刺槐</t>
    </r>
  </si>
  <si>
    <r>
      <rPr>
        <sz val="9"/>
        <color rgb="FF000000"/>
        <rFont val="宋体"/>
        <charset val="134"/>
      </rPr>
      <t>株</t>
    </r>
  </si>
  <si>
    <r>
      <rPr>
        <sz val="9"/>
        <rFont val="Times New Roman"/>
        <charset val="134"/>
      </rPr>
      <t>D≥4cm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H≥2.8m</t>
    </r>
  </si>
  <si>
    <t>1.1.3</t>
  </si>
  <si>
    <t>火炬树</t>
  </si>
  <si>
    <t>1.1.4</t>
  </si>
  <si>
    <r>
      <rPr>
        <sz val="9"/>
        <color theme="1"/>
        <rFont val="宋体"/>
        <charset val="134"/>
      </rPr>
      <t>新疆杨</t>
    </r>
  </si>
  <si>
    <t>1.1.6</t>
  </si>
  <si>
    <r>
      <rPr>
        <sz val="9"/>
        <color theme="1"/>
        <rFont val="宋体"/>
        <charset val="134"/>
      </rPr>
      <t>旱柳</t>
    </r>
  </si>
  <si>
    <t>1.1.7</t>
  </si>
  <si>
    <r>
      <rPr>
        <sz val="9"/>
        <color theme="1"/>
        <rFont val="宋体"/>
        <charset val="134"/>
      </rPr>
      <t>白蜡</t>
    </r>
  </si>
  <si>
    <t>1.1.8</t>
  </si>
  <si>
    <r>
      <rPr>
        <sz val="9"/>
        <color theme="1"/>
        <rFont val="宋体"/>
        <charset val="134"/>
      </rPr>
      <t>沙枣</t>
    </r>
  </si>
  <si>
    <t>1.1.9</t>
  </si>
  <si>
    <t>红柳</t>
  </si>
  <si>
    <r>
      <rPr>
        <sz val="9"/>
        <color theme="1"/>
        <rFont val="Times New Roman"/>
        <charset val="134"/>
      </rPr>
      <t>d≥0.5cm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H≥50cm</t>
    </r>
    <r>
      <rPr>
        <sz val="9"/>
        <color theme="1"/>
        <rFont val="宋体"/>
        <charset val="134"/>
      </rPr>
      <t>，裸根，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株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穴</t>
    </r>
  </si>
  <si>
    <t>1.1.10</t>
  </si>
  <si>
    <r>
      <rPr>
        <sz val="9"/>
        <color theme="1"/>
        <rFont val="宋体"/>
        <charset val="134"/>
      </rPr>
      <t>花棒</t>
    </r>
  </si>
  <si>
    <r>
      <rPr>
        <sz val="9"/>
        <color theme="1"/>
        <rFont val="Times New Roman"/>
        <charset val="134"/>
      </rPr>
      <t>d≥0.5cm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H≥50cm</t>
    </r>
    <r>
      <rPr>
        <sz val="9"/>
        <color theme="1"/>
        <rFont val="宋体"/>
        <charset val="134"/>
      </rPr>
      <t>，裸根，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株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穴</t>
    </r>
  </si>
  <si>
    <t>1.1.11</t>
  </si>
  <si>
    <r>
      <rPr>
        <sz val="9"/>
        <color theme="1"/>
        <rFont val="宋体"/>
        <charset val="134"/>
      </rPr>
      <t>柠条</t>
    </r>
  </si>
  <si>
    <t>1.1.12</t>
  </si>
  <si>
    <t>沙柳</t>
  </si>
  <si>
    <r>
      <rPr>
        <sz val="9"/>
        <color theme="1"/>
        <rFont val="Times New Roman"/>
        <charset val="134"/>
      </rPr>
      <t>d≥0.5cm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H≥80cm</t>
    </r>
    <r>
      <rPr>
        <sz val="9"/>
        <color theme="1"/>
        <rFont val="宋体"/>
        <charset val="134"/>
      </rPr>
      <t>，裸根，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株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穴</t>
    </r>
  </si>
  <si>
    <t>整地栽植费</t>
  </si>
  <si>
    <r>
      <rPr>
        <b/>
        <sz val="9"/>
        <rFont val="宋体"/>
        <charset val="134"/>
      </rPr>
      <t>含二次运输费</t>
    </r>
  </si>
  <si>
    <t>1.2.1</t>
  </si>
  <si>
    <r>
      <rPr>
        <sz val="9"/>
        <color rgb="FF000000"/>
        <rFont val="宋体"/>
        <charset val="134"/>
      </rPr>
      <t>乔木</t>
    </r>
  </si>
  <si>
    <r>
      <rPr>
        <sz val="9"/>
        <color rgb="FF000000"/>
        <rFont val="宋体"/>
        <charset val="134"/>
      </rPr>
      <t>穴</t>
    </r>
  </si>
  <si>
    <t>80cm×80cm×60cm</t>
  </si>
  <si>
    <t>1.2.2</t>
  </si>
  <si>
    <r>
      <rPr>
        <sz val="9"/>
        <color theme="1"/>
        <rFont val="宋体"/>
        <charset val="134"/>
      </rPr>
      <t>灌木</t>
    </r>
  </si>
  <si>
    <r>
      <rPr>
        <sz val="9"/>
        <color theme="1"/>
        <rFont val="宋体"/>
        <charset val="134"/>
      </rPr>
      <t>穴</t>
    </r>
  </si>
  <si>
    <r>
      <rPr>
        <sz val="9"/>
        <rFont val="Times New Roman"/>
        <charset val="134"/>
      </rPr>
      <t>60cm×60cm×60cm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60cm×60cm×80cm</t>
    </r>
  </si>
  <si>
    <t>采伐修复</t>
  </si>
  <si>
    <t>亩</t>
  </si>
  <si>
    <t>清理枯死木</t>
  </si>
  <si>
    <t>辅助措施</t>
  </si>
  <si>
    <t>修枝</t>
  </si>
  <si>
    <r>
      <rPr>
        <sz val="9"/>
        <rFont val="宋体"/>
        <charset val="134"/>
      </rPr>
      <t>亩</t>
    </r>
  </si>
  <si>
    <t>含修枝后的枝条清理</t>
  </si>
  <si>
    <t>人工促进天然更新</t>
  </si>
  <si>
    <t>穴</t>
  </si>
  <si>
    <t>补水</t>
  </si>
  <si>
    <t>3.2.1</t>
  </si>
  <si>
    <t>乔木补水费</t>
  </si>
  <si>
    <r>
      <rPr>
        <sz val="9"/>
        <rFont val="宋体"/>
        <charset val="134"/>
      </rPr>
      <t>一补水年不少于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次</t>
    </r>
  </si>
  <si>
    <t>3.2.2</t>
  </si>
  <si>
    <t>灌木补水费</t>
  </si>
  <si>
    <t>一年补水不少于6次（只含红柳）</t>
  </si>
  <si>
    <t>一年补水不少于3次（含花棒、柠条、沙柳）</t>
  </si>
  <si>
    <r>
      <rPr>
        <b/>
        <sz val="9"/>
        <color rgb="FF000000"/>
        <rFont val="宋体"/>
        <charset val="134"/>
      </rPr>
      <t>二</t>
    </r>
  </si>
  <si>
    <r>
      <rPr>
        <b/>
        <sz val="9"/>
        <color indexed="8"/>
        <rFont val="宋体"/>
        <charset val="134"/>
      </rPr>
      <t>其他费用</t>
    </r>
  </si>
  <si>
    <r>
      <rPr>
        <sz val="9"/>
        <color rgb="FF000000"/>
        <rFont val="宋体"/>
        <charset val="134"/>
      </rPr>
      <t>工程设计费</t>
    </r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</si>
  <si>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*2.0%</t>
    </r>
  </si>
  <si>
    <r>
      <rPr>
        <sz val="9"/>
        <color rgb="FF000000"/>
        <rFont val="宋体"/>
        <charset val="134"/>
      </rPr>
      <t>工程监理费</t>
    </r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</si>
  <si>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*1.8%</t>
    </r>
  </si>
  <si>
    <r>
      <rPr>
        <sz val="9"/>
        <color rgb="FF000000"/>
        <rFont val="宋体"/>
        <charset val="134"/>
      </rPr>
      <t>招标代理服务费</t>
    </r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</si>
  <si>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*0.55%</t>
    </r>
  </si>
  <si>
    <r>
      <rPr>
        <sz val="9"/>
        <color rgb="FF000000"/>
        <rFont val="宋体"/>
        <charset val="134"/>
      </rPr>
      <t>清单及招标控制价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编制费</t>
    </r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</si>
  <si>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*0.4%</t>
    </r>
  </si>
  <si>
    <r>
      <rPr>
        <sz val="9"/>
        <color theme="1"/>
        <rFont val="宋体"/>
        <charset val="134"/>
      </rPr>
      <t>工程结算审核费</t>
    </r>
  </si>
  <si>
    <r>
      <rPr>
        <sz val="9"/>
        <color theme="1"/>
        <rFont val="宋体"/>
        <charset val="134"/>
      </rPr>
      <t>竣工财务决算审计费</t>
    </r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</si>
  <si>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*0.2%</t>
    </r>
  </si>
  <si>
    <t>三</t>
  </si>
  <si>
    <t>亩投资</t>
  </si>
  <si>
    <r>
      <rPr>
        <b/>
        <sz val="9"/>
        <rFont val="宋体"/>
        <charset val="134"/>
      </rPr>
      <t>元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亩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</si>
</sst>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000000"/>
      <name val="Times New Roman"/>
      <charset val="204"/>
    </font>
    <font>
      <b/>
      <sz val="12"/>
      <name val="宋体"/>
      <charset val="134"/>
    </font>
    <font>
      <b/>
      <sz val="10"/>
      <color rgb="FF000000"/>
      <name val="Times New Roman"/>
      <charset val="204"/>
    </font>
    <font>
      <b/>
      <sz val="16"/>
      <name val="黑体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Times New Roman"/>
      <charset val="134"/>
    </font>
    <font>
      <b/>
      <sz val="9"/>
      <name val="Times New Roman"/>
      <charset val="134"/>
    </font>
    <font>
      <b/>
      <sz val="9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b/>
      <sz val="9"/>
      <color theme="1"/>
      <name val="Times New Roman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Times New Roman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宋体"/>
      <charset val="134"/>
    </font>
    <font>
      <b/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77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4&#24180;&#39033;&#30446;\&#35774;&#35745;&#39033;&#30446;\9-&#24179;&#32599;&#21439;2024&#24180;&#36896;&#26519;&#35268;&#21010;&#65288;5&#19975;&#20137;&#65289;\1&#24179;&#32599;&#21439;&#21508;&#20065;&#38215;\2-&#25991;&#26412;&#34920;&#26684;\&#34920;&#26684;03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调查汇总表"/>
      <sheetName val="小班现状调查表"/>
      <sheetName val="设计汇总表"/>
      <sheetName val="小班修复设计表"/>
      <sheetName val="苗木量测算表"/>
      <sheetName val="附表5 概算汇总表"/>
      <sheetName val="Sheet3"/>
      <sheetName val="Sheet1"/>
      <sheetName val="Sheet1 (2)"/>
    </sheetNames>
    <sheetDataSet>
      <sheetData sheetId="0" refreshError="1">
        <row r="5">
          <cell r="F5">
            <v>8813.8</v>
          </cell>
        </row>
      </sheetData>
      <sheetData sheetId="1" refreshError="1"/>
      <sheetData sheetId="2" refreshError="1">
        <row r="7">
          <cell r="U7">
            <v>84110</v>
          </cell>
          <cell r="V7">
            <v>104772</v>
          </cell>
          <cell r="W7">
            <v>141161</v>
          </cell>
          <cell r="X7">
            <v>72778</v>
          </cell>
          <cell r="Y7">
            <v>4099.3</v>
          </cell>
          <cell r="Z7">
            <v>2387.32</v>
          </cell>
        </row>
      </sheetData>
      <sheetData sheetId="3" refreshError="1"/>
      <sheetData sheetId="4" refreshError="1">
        <row r="6">
          <cell r="K6">
            <v>2164</v>
          </cell>
          <cell r="L6">
            <v>1181</v>
          </cell>
          <cell r="M6">
            <v>598</v>
          </cell>
          <cell r="N6">
            <v>774</v>
          </cell>
          <cell r="O6">
            <v>135</v>
          </cell>
          <cell r="P6">
            <v>891</v>
          </cell>
          <cell r="Q6">
            <v>168220</v>
          </cell>
          <cell r="R6">
            <v>314316</v>
          </cell>
          <cell r="S6">
            <v>423483</v>
          </cell>
          <cell r="T6">
            <v>218334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workbookViewId="0">
      <selection activeCell="E9" sqref="E9"/>
    </sheetView>
  </sheetViews>
  <sheetFormatPr defaultColWidth="12" defaultRowHeight="14.25"/>
  <cols>
    <col min="1" max="1" width="5.44166666666667" style="1" customWidth="1"/>
    <col min="2" max="2" width="17.4666666666667" style="1" customWidth="1"/>
    <col min="3" max="3" width="5.88333333333333" style="1" customWidth="1"/>
    <col min="4" max="4" width="6.98333333333333" style="1" customWidth="1"/>
    <col min="5" max="5" width="9.91666666666667" style="1" customWidth="1"/>
    <col min="6" max="6" width="9.16666666666667" style="1" customWidth="1"/>
    <col min="7" max="7" width="8.53333333333333" style="1" customWidth="1"/>
    <col min="8" max="8" width="30.225" style="1" customWidth="1"/>
    <col min="9" max="9" width="12.2166666666667" style="1" customWidth="1"/>
    <col min="10" max="10" width="31" style="1" customWidth="1"/>
    <col min="11" max="11" width="39.8333333333333" style="1" customWidth="1"/>
    <col min="12" max="12" width="17.6666666666667" style="6"/>
    <col min="13" max="13" width="17.3333333333333" style="1"/>
    <col min="14" max="16383" width="12" style="1"/>
    <col min="16384" max="16384" width="12" style="2"/>
  </cols>
  <sheetData>
    <row r="1" s="1" customFormat="1" ht="43" customHeight="1" spans="1:16384">
      <c r="A1" s="7" t="s">
        <v>0</v>
      </c>
      <c r="B1" s="8"/>
      <c r="C1" s="8"/>
      <c r="D1" s="8"/>
      <c r="E1" s="8"/>
      <c r="F1" s="8"/>
      <c r="G1" s="8"/>
      <c r="H1" s="8"/>
      <c r="I1" s="50"/>
      <c r="J1" s="50"/>
      <c r="K1" s="50"/>
      <c r="L1" s="6"/>
      <c r="XFD1" s="2"/>
    </row>
    <row r="2" s="1" customFormat="1" ht="25" customHeight="1" spans="1:1638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51"/>
      <c r="J2" s="51"/>
      <c r="K2" s="51"/>
      <c r="L2" s="6"/>
      <c r="XFD2" s="2"/>
    </row>
    <row r="3" s="1" customFormat="1" ht="25" customHeight="1" spans="1:16384">
      <c r="A3" s="12" t="s">
        <v>9</v>
      </c>
      <c r="B3" s="12"/>
      <c r="C3" s="12"/>
      <c r="D3" s="12"/>
      <c r="E3" s="12"/>
      <c r="F3" s="13">
        <f>(F4+F27)</f>
        <v>324.56604</v>
      </c>
      <c r="G3" s="14">
        <f>G4+G27</f>
        <v>1</v>
      </c>
      <c r="H3" s="15"/>
      <c r="I3" s="48"/>
      <c r="K3" s="49"/>
      <c r="L3" s="48"/>
      <c r="M3" s="6"/>
      <c r="XFD3" s="2"/>
    </row>
    <row r="4" s="1" customFormat="1" ht="25" customHeight="1" spans="1:16384">
      <c r="A4" s="12" t="s">
        <v>10</v>
      </c>
      <c r="B4" s="12" t="s">
        <v>11</v>
      </c>
      <c r="C4" s="12"/>
      <c r="D4" s="12"/>
      <c r="E4" s="12"/>
      <c r="F4" s="13">
        <f>F5+F20+F21</f>
        <v>308.08</v>
      </c>
      <c r="G4" s="14">
        <f>ROUND(F4/F3,2)</f>
        <v>0.95</v>
      </c>
      <c r="H4" s="16"/>
      <c r="I4" s="48"/>
      <c r="J4" s="52"/>
      <c r="K4" s="53"/>
      <c r="L4" s="48"/>
      <c r="M4" s="6"/>
      <c r="XFD4" s="2"/>
    </row>
    <row r="5" s="2" customFormat="1" ht="25" customHeight="1" spans="1:13">
      <c r="A5" s="12">
        <v>1</v>
      </c>
      <c r="B5" s="17" t="s">
        <v>12</v>
      </c>
      <c r="C5" s="12"/>
      <c r="D5" s="12"/>
      <c r="E5" s="12"/>
      <c r="F5" s="13">
        <f>F6+F17</f>
        <v>125</v>
      </c>
      <c r="G5" s="14"/>
      <c r="H5" s="16"/>
      <c r="I5" s="48"/>
      <c r="J5" s="52"/>
      <c r="K5" s="53"/>
      <c r="L5" s="48"/>
      <c r="M5" s="6"/>
    </row>
    <row r="6" s="3" customFormat="1" ht="25" customHeight="1" spans="1:13">
      <c r="A6" s="12">
        <v>1.1</v>
      </c>
      <c r="B6" s="18" t="s">
        <v>13</v>
      </c>
      <c r="C6" s="18" t="s">
        <v>14</v>
      </c>
      <c r="D6" s="19"/>
      <c r="E6" s="20">
        <f>SUM(E7:E16)</f>
        <v>1130096</v>
      </c>
      <c r="F6" s="13">
        <f>SUM(F7:F16)</f>
        <v>50.48</v>
      </c>
      <c r="G6" s="14"/>
      <c r="H6" s="19"/>
      <c r="I6" s="48"/>
      <c r="K6" s="53"/>
      <c r="L6" s="48"/>
      <c r="M6" s="54"/>
    </row>
    <row r="7" s="4" customFormat="1" ht="25" customHeight="1" spans="1:13">
      <c r="A7" s="9" t="s">
        <v>15</v>
      </c>
      <c r="B7" s="21" t="s">
        <v>16</v>
      </c>
      <c r="C7" s="10" t="s">
        <v>17</v>
      </c>
      <c r="D7" s="22">
        <v>20</v>
      </c>
      <c r="E7" s="23">
        <f>[1]苗木量测算表!K6</f>
        <v>2164</v>
      </c>
      <c r="F7" s="24">
        <f t="shared" ref="F7:F16" si="0">ROUND(D7*E7/10000,2)</f>
        <v>4.33</v>
      </c>
      <c r="G7" s="25"/>
      <c r="H7" s="16" t="s">
        <v>18</v>
      </c>
      <c r="I7" s="55"/>
      <c r="K7" s="55"/>
      <c r="L7" s="56"/>
      <c r="M7" s="57"/>
    </row>
    <row r="8" s="4" customFormat="1" ht="25" customHeight="1" spans="1:13">
      <c r="A8" s="9" t="s">
        <v>19</v>
      </c>
      <c r="B8" s="26" t="s">
        <v>20</v>
      </c>
      <c r="C8" s="10" t="s">
        <v>17</v>
      </c>
      <c r="D8" s="22">
        <v>25</v>
      </c>
      <c r="E8" s="23">
        <f>[1]苗木量测算表!L6</f>
        <v>1181</v>
      </c>
      <c r="F8" s="24">
        <f t="shared" si="0"/>
        <v>2.95</v>
      </c>
      <c r="G8" s="25"/>
      <c r="H8" s="16" t="s">
        <v>18</v>
      </c>
      <c r="I8" s="58"/>
      <c r="K8" s="58"/>
      <c r="L8" s="56"/>
      <c r="M8" s="6"/>
    </row>
    <row r="9" s="4" customFormat="1" ht="25" customHeight="1" spans="1:13">
      <c r="A9" s="9" t="s">
        <v>21</v>
      </c>
      <c r="B9" s="21" t="s">
        <v>22</v>
      </c>
      <c r="C9" s="10" t="s">
        <v>17</v>
      </c>
      <c r="D9" s="22">
        <v>15</v>
      </c>
      <c r="E9" s="23">
        <f>[1]苗木量测算表!M6</f>
        <v>598</v>
      </c>
      <c r="F9" s="24">
        <f t="shared" si="0"/>
        <v>0.9</v>
      </c>
      <c r="G9" s="25"/>
      <c r="H9" s="16" t="s">
        <v>18</v>
      </c>
      <c r="I9" s="58"/>
      <c r="K9" s="58"/>
      <c r="L9" s="56"/>
      <c r="M9" s="6"/>
    </row>
    <row r="10" s="4" customFormat="1" ht="25" customHeight="1" spans="1:13">
      <c r="A10" s="9" t="s">
        <v>23</v>
      </c>
      <c r="B10" s="21" t="s">
        <v>24</v>
      </c>
      <c r="C10" s="10" t="s">
        <v>17</v>
      </c>
      <c r="D10" s="22">
        <v>15</v>
      </c>
      <c r="E10" s="23">
        <f>[1]苗木量测算表!N6</f>
        <v>774</v>
      </c>
      <c r="F10" s="24">
        <f t="shared" si="0"/>
        <v>1.16</v>
      </c>
      <c r="G10" s="25"/>
      <c r="H10" s="16" t="s">
        <v>18</v>
      </c>
      <c r="I10" s="58"/>
      <c r="K10" s="58"/>
      <c r="L10" s="56"/>
      <c r="M10" s="6"/>
    </row>
    <row r="11" s="4" customFormat="1" ht="25" customHeight="1" spans="1:13">
      <c r="A11" s="9" t="s">
        <v>25</v>
      </c>
      <c r="B11" s="21" t="s">
        <v>26</v>
      </c>
      <c r="C11" s="10" t="s">
        <v>17</v>
      </c>
      <c r="D11" s="22">
        <v>14</v>
      </c>
      <c r="E11" s="23">
        <f>[1]苗木量测算表!O6</f>
        <v>135</v>
      </c>
      <c r="F11" s="24">
        <f t="shared" si="0"/>
        <v>0.19</v>
      </c>
      <c r="G11" s="25"/>
      <c r="H11" s="16" t="s">
        <v>18</v>
      </c>
      <c r="I11" s="58"/>
      <c r="K11" s="58"/>
      <c r="L11" s="56"/>
      <c r="M11" s="6"/>
    </row>
    <row r="12" s="4" customFormat="1" ht="25" customHeight="1" spans="1:13">
      <c r="A12" s="9" t="s">
        <v>27</v>
      </c>
      <c r="B12" s="21" t="s">
        <v>28</v>
      </c>
      <c r="C12" s="10" t="s">
        <v>17</v>
      </c>
      <c r="D12" s="22">
        <v>18</v>
      </c>
      <c r="E12" s="23">
        <f>[1]苗木量测算表!P6</f>
        <v>891</v>
      </c>
      <c r="F12" s="24">
        <f t="shared" si="0"/>
        <v>1.6</v>
      </c>
      <c r="G12" s="25"/>
      <c r="H12" s="16" t="s">
        <v>18</v>
      </c>
      <c r="I12" s="58"/>
      <c r="K12" s="58"/>
      <c r="L12" s="56"/>
      <c r="M12" s="6"/>
    </row>
    <row r="13" s="4" customFormat="1" ht="25" customHeight="1" spans="1:13">
      <c r="A13" s="9" t="s">
        <v>29</v>
      </c>
      <c r="B13" s="26" t="s">
        <v>30</v>
      </c>
      <c r="C13" s="10" t="s">
        <v>17</v>
      </c>
      <c r="D13" s="27">
        <v>0.35</v>
      </c>
      <c r="E13" s="23">
        <f>[1]苗木量测算表!Q6</f>
        <v>168220</v>
      </c>
      <c r="F13" s="24">
        <f t="shared" si="0"/>
        <v>5.89</v>
      </c>
      <c r="G13" s="25"/>
      <c r="H13" s="21" t="s">
        <v>31</v>
      </c>
      <c r="I13" s="58"/>
      <c r="K13" s="58"/>
      <c r="L13" s="56"/>
      <c r="M13" s="6"/>
    </row>
    <row r="14" s="4" customFormat="1" ht="25" customHeight="1" spans="1:13">
      <c r="A14" s="9" t="s">
        <v>32</v>
      </c>
      <c r="B14" s="21" t="s">
        <v>33</v>
      </c>
      <c r="C14" s="10" t="s">
        <v>17</v>
      </c>
      <c r="D14" s="27">
        <v>0.35</v>
      </c>
      <c r="E14" s="23">
        <f>[1]苗木量测算表!R6</f>
        <v>314316</v>
      </c>
      <c r="F14" s="24">
        <f t="shared" si="0"/>
        <v>11</v>
      </c>
      <c r="G14" s="25"/>
      <c r="H14" s="21" t="s">
        <v>34</v>
      </c>
      <c r="I14" s="58"/>
      <c r="K14" s="58"/>
      <c r="L14" s="56"/>
      <c r="M14" s="6"/>
    </row>
    <row r="15" s="4" customFormat="1" ht="25" customHeight="1" spans="1:13">
      <c r="A15" s="9" t="s">
        <v>35</v>
      </c>
      <c r="B15" s="21" t="s">
        <v>36</v>
      </c>
      <c r="C15" s="10" t="s">
        <v>17</v>
      </c>
      <c r="D15" s="27">
        <v>0.35</v>
      </c>
      <c r="E15" s="23">
        <f>[1]苗木量测算表!S6</f>
        <v>423483</v>
      </c>
      <c r="F15" s="24">
        <f t="shared" si="0"/>
        <v>14.82</v>
      </c>
      <c r="G15" s="25"/>
      <c r="H15" s="21" t="s">
        <v>34</v>
      </c>
      <c r="I15" s="58"/>
      <c r="K15" s="58"/>
      <c r="L15" s="56"/>
      <c r="M15" s="6"/>
    </row>
    <row r="16" s="4" customFormat="1" ht="25" customHeight="1" spans="1:13">
      <c r="A16" s="9" t="s">
        <v>37</v>
      </c>
      <c r="B16" s="26" t="s">
        <v>38</v>
      </c>
      <c r="C16" s="10" t="s">
        <v>17</v>
      </c>
      <c r="D16" s="27">
        <v>0.35</v>
      </c>
      <c r="E16" s="23">
        <f>[1]苗木量测算表!T6</f>
        <v>218334</v>
      </c>
      <c r="F16" s="24">
        <f t="shared" si="0"/>
        <v>7.64</v>
      </c>
      <c r="G16" s="25"/>
      <c r="H16" s="21" t="s">
        <v>39</v>
      </c>
      <c r="I16" s="58"/>
      <c r="K16" s="58"/>
      <c r="L16" s="56"/>
      <c r="M16" s="6"/>
    </row>
    <row r="17" s="3" customFormat="1" ht="25" customHeight="1" spans="1:13">
      <c r="A17" s="12">
        <v>1.2</v>
      </c>
      <c r="B17" s="28" t="s">
        <v>40</v>
      </c>
      <c r="C17" s="18"/>
      <c r="D17" s="29"/>
      <c r="E17" s="20">
        <f>SUM(E18:E19)</f>
        <v>408564</v>
      </c>
      <c r="F17" s="30">
        <f>SUM(F18:F19)</f>
        <v>74.52</v>
      </c>
      <c r="G17" s="14"/>
      <c r="H17" s="15" t="s">
        <v>41</v>
      </c>
      <c r="I17" s="59"/>
      <c r="K17" s="60"/>
      <c r="L17" s="59"/>
      <c r="M17" s="61"/>
    </row>
    <row r="18" s="1" customFormat="1" ht="25" customHeight="1" spans="1:13">
      <c r="A18" s="9" t="s">
        <v>42</v>
      </c>
      <c r="B18" s="10" t="s">
        <v>43</v>
      </c>
      <c r="C18" s="10" t="s">
        <v>44</v>
      </c>
      <c r="D18" s="22">
        <v>3.5</v>
      </c>
      <c r="E18" s="31">
        <f>E7+E8+E9+E10+E11+E12</f>
        <v>5743</v>
      </c>
      <c r="F18" s="24">
        <f t="shared" ref="F18:F20" si="1">ROUND(D18*E18/10000,2)</f>
        <v>2.01</v>
      </c>
      <c r="G18" s="25"/>
      <c r="H18" s="16" t="s">
        <v>45</v>
      </c>
      <c r="I18" s="62"/>
      <c r="K18" s="63"/>
      <c r="L18" s="62"/>
      <c r="M18" s="54"/>
    </row>
    <row r="19" s="1" customFormat="1" ht="25" customHeight="1" spans="1:13">
      <c r="A19" s="21" t="s">
        <v>46</v>
      </c>
      <c r="B19" s="21" t="s">
        <v>47</v>
      </c>
      <c r="C19" s="21" t="s">
        <v>48</v>
      </c>
      <c r="D19" s="32">
        <v>1.8</v>
      </c>
      <c r="E19" s="23">
        <f>E13/2+(E14+E15+E16)/3</f>
        <v>402821</v>
      </c>
      <c r="F19" s="24">
        <f t="shared" si="1"/>
        <v>72.51</v>
      </c>
      <c r="G19" s="25"/>
      <c r="H19" s="16" t="s">
        <v>49</v>
      </c>
      <c r="I19" s="63"/>
      <c r="M19" s="54"/>
    </row>
    <row r="20" s="3" customFormat="1" ht="25" customHeight="1" spans="1:13">
      <c r="A20" s="33">
        <v>2</v>
      </c>
      <c r="B20" s="34" t="s">
        <v>50</v>
      </c>
      <c r="C20" s="34" t="s">
        <v>51</v>
      </c>
      <c r="D20" s="35">
        <v>30</v>
      </c>
      <c r="E20" s="29">
        <f>[1]设计汇总表!Y7</f>
        <v>4099.3</v>
      </c>
      <c r="F20" s="13">
        <f t="shared" si="1"/>
        <v>12.3</v>
      </c>
      <c r="G20" s="14"/>
      <c r="H20" s="36" t="s">
        <v>52</v>
      </c>
      <c r="I20" s="60"/>
      <c r="M20" s="61"/>
    </row>
    <row r="21" s="1" customFormat="1" ht="25" customHeight="1" spans="1:11">
      <c r="A21" s="33">
        <v>3</v>
      </c>
      <c r="B21" s="34" t="s">
        <v>53</v>
      </c>
      <c r="C21" s="21"/>
      <c r="D21" s="37"/>
      <c r="E21" s="10"/>
      <c r="F21" s="13">
        <f>SUM(F22:F23)</f>
        <v>170.78</v>
      </c>
      <c r="G21" s="25"/>
      <c r="H21" s="16"/>
      <c r="I21" s="48"/>
      <c r="K21" s="63"/>
    </row>
    <row r="22" s="1" customFormat="1" ht="25" customHeight="1" spans="1:11">
      <c r="A22" s="21">
        <v>3.1</v>
      </c>
      <c r="B22" s="26" t="s">
        <v>54</v>
      </c>
      <c r="C22" s="11" t="s">
        <v>55</v>
      </c>
      <c r="D22" s="38">
        <v>72</v>
      </c>
      <c r="E22" s="22">
        <f>[1]设计汇总表!Z7</f>
        <v>2387.32</v>
      </c>
      <c r="F22" s="24">
        <f t="shared" ref="F22:F26" si="2">ROUND(D22*E22/10000,2)</f>
        <v>17.19</v>
      </c>
      <c r="G22" s="25"/>
      <c r="H22" s="39" t="s">
        <v>56</v>
      </c>
      <c r="I22" s="64"/>
      <c r="K22" s="63"/>
    </row>
    <row r="23" s="1" customFormat="1" ht="25" customHeight="1" spans="1:11">
      <c r="A23" s="21">
        <v>3.2</v>
      </c>
      <c r="B23" s="26" t="s">
        <v>57</v>
      </c>
      <c r="C23" s="40" t="s">
        <v>58</v>
      </c>
      <c r="D23" s="38"/>
      <c r="E23" s="23">
        <f>E24+E25+E26</f>
        <v>408564</v>
      </c>
      <c r="F23" s="24">
        <f>F24+F25+F26</f>
        <v>153.59</v>
      </c>
      <c r="G23" s="25"/>
      <c r="H23" s="39" t="s">
        <v>59</v>
      </c>
      <c r="I23" s="64"/>
      <c r="K23" s="63"/>
    </row>
    <row r="24" s="1" customFormat="1" ht="25" customHeight="1" spans="1:12">
      <c r="A24" s="9" t="s">
        <v>60</v>
      </c>
      <c r="B24" s="40" t="s">
        <v>61</v>
      </c>
      <c r="C24" s="40" t="s">
        <v>58</v>
      </c>
      <c r="D24" s="38">
        <v>10</v>
      </c>
      <c r="E24" s="11">
        <f>E7+E8+E9+E10+E11+E12</f>
        <v>5743</v>
      </c>
      <c r="F24" s="24">
        <f t="shared" si="2"/>
        <v>5.74</v>
      </c>
      <c r="G24" s="25"/>
      <c r="H24" s="39" t="s">
        <v>62</v>
      </c>
      <c r="I24" s="49"/>
      <c r="K24" s="48"/>
      <c r="L24" s="6"/>
    </row>
    <row r="25" s="1" customFormat="1" ht="25" customHeight="1" spans="1:12">
      <c r="A25" s="41" t="s">
        <v>63</v>
      </c>
      <c r="B25" s="42" t="s">
        <v>64</v>
      </c>
      <c r="C25" s="40" t="s">
        <v>58</v>
      </c>
      <c r="D25" s="38">
        <v>10</v>
      </c>
      <c r="E25" s="11">
        <f>[1]设计汇总表!U7</f>
        <v>84110</v>
      </c>
      <c r="F25" s="24">
        <f t="shared" si="2"/>
        <v>84.11</v>
      </c>
      <c r="G25" s="25"/>
      <c r="H25" s="39" t="s">
        <v>65</v>
      </c>
      <c r="I25" s="49"/>
      <c r="K25" s="48"/>
      <c r="L25" s="6"/>
    </row>
    <row r="26" s="1" customFormat="1" ht="25" customHeight="1" spans="1:12">
      <c r="A26" s="43"/>
      <c r="B26" s="44"/>
      <c r="C26" s="40" t="s">
        <v>58</v>
      </c>
      <c r="D26" s="38">
        <v>2</v>
      </c>
      <c r="E26" s="11">
        <f>[1]设计汇总表!V7+[1]设计汇总表!W7+[1]设计汇总表!X7</f>
        <v>318711</v>
      </c>
      <c r="F26" s="24">
        <f t="shared" si="2"/>
        <v>63.74</v>
      </c>
      <c r="G26" s="25"/>
      <c r="H26" s="39" t="s">
        <v>66</v>
      </c>
      <c r="I26" s="49"/>
      <c r="K26" s="48"/>
      <c r="L26" s="6"/>
    </row>
    <row r="27" s="1" customFormat="1" ht="25" customHeight="1" spans="1:16384">
      <c r="A27" s="18" t="s">
        <v>67</v>
      </c>
      <c r="B27" s="45" t="s">
        <v>68</v>
      </c>
      <c r="C27" s="18"/>
      <c r="D27" s="18"/>
      <c r="E27" s="18"/>
      <c r="F27" s="13">
        <f>SUM(F28:F33)</f>
        <v>16.48604</v>
      </c>
      <c r="G27" s="14">
        <f>ROUND(F27/F3,2)</f>
        <v>0.05</v>
      </c>
      <c r="H27" s="15"/>
      <c r="I27" s="48"/>
      <c r="K27" s="60"/>
      <c r="L27" s="60"/>
      <c r="M27" s="48"/>
      <c r="XFD27" s="2"/>
    </row>
    <row r="28" s="1" customFormat="1" ht="25" customHeight="1" spans="1:16384">
      <c r="A28" s="10">
        <v>2.1</v>
      </c>
      <c r="B28" s="9" t="s">
        <v>69</v>
      </c>
      <c r="C28" s="9"/>
      <c r="D28" s="9"/>
      <c r="E28" s="9"/>
      <c r="F28" s="24">
        <f>F4*2/100</f>
        <v>6.1616</v>
      </c>
      <c r="G28" s="25"/>
      <c r="H28" s="39" t="s">
        <v>70</v>
      </c>
      <c r="I28" s="52"/>
      <c r="L28" s="63"/>
      <c r="M28" s="56"/>
      <c r="XFD28" s="2"/>
    </row>
    <row r="29" s="1" customFormat="1" ht="25" customHeight="1" spans="1:16384">
      <c r="A29" s="9">
        <v>2.2</v>
      </c>
      <c r="B29" s="9" t="s">
        <v>71</v>
      </c>
      <c r="C29" s="9"/>
      <c r="D29" s="9"/>
      <c r="E29" s="9"/>
      <c r="F29" s="24">
        <f>ROUND(F4*0.018,2)</f>
        <v>5.55</v>
      </c>
      <c r="G29" s="25"/>
      <c r="H29" s="16" t="s">
        <v>72</v>
      </c>
      <c r="I29" s="52"/>
      <c r="K29" s="63"/>
      <c r="L29" s="63"/>
      <c r="M29" s="56"/>
      <c r="XFD29" s="2"/>
    </row>
    <row r="30" s="1" customFormat="1" ht="25" customHeight="1" spans="1:16384">
      <c r="A30" s="10">
        <v>2.3</v>
      </c>
      <c r="B30" s="9" t="s">
        <v>73</v>
      </c>
      <c r="C30" s="9"/>
      <c r="D30" s="9"/>
      <c r="E30" s="9"/>
      <c r="F30" s="24">
        <f>F4*0.55/100</f>
        <v>1.69444</v>
      </c>
      <c r="G30" s="25"/>
      <c r="H30" s="39" t="s">
        <v>74</v>
      </c>
      <c r="I30" s="52"/>
      <c r="J30" s="63"/>
      <c r="K30" s="56"/>
      <c r="L30" s="6"/>
      <c r="XFD30" s="2"/>
    </row>
    <row r="31" s="1" customFormat="1" ht="25" customHeight="1" spans="1:16384">
      <c r="A31" s="9">
        <v>2.4</v>
      </c>
      <c r="B31" s="10" t="s">
        <v>75</v>
      </c>
      <c r="C31" s="9"/>
      <c r="D31" s="9"/>
      <c r="E31" s="9"/>
      <c r="F31" s="24">
        <f>ROUND(F4*0.004,2)</f>
        <v>1.23</v>
      </c>
      <c r="G31" s="25"/>
      <c r="H31" s="16" t="s">
        <v>76</v>
      </c>
      <c r="I31" s="52"/>
      <c r="J31" s="63"/>
      <c r="K31" s="56"/>
      <c r="L31" s="6"/>
      <c r="M31" s="6"/>
      <c r="XFD31" s="2"/>
    </row>
    <row r="32" s="1" customFormat="1" ht="25" customHeight="1" spans="1:16384">
      <c r="A32" s="9">
        <v>2.5</v>
      </c>
      <c r="B32" s="37" t="s">
        <v>77</v>
      </c>
      <c r="C32" s="9"/>
      <c r="D32" s="9"/>
      <c r="E32" s="9"/>
      <c r="F32" s="24">
        <f>ROUND(F4*0.004,2)</f>
        <v>1.23</v>
      </c>
      <c r="G32" s="25"/>
      <c r="H32" s="16" t="s">
        <v>76</v>
      </c>
      <c r="I32" s="52"/>
      <c r="J32" s="63"/>
      <c r="K32" s="56"/>
      <c r="L32" s="6"/>
      <c r="M32" s="6"/>
      <c r="XFD32" s="2"/>
    </row>
    <row r="33" s="1" customFormat="1" ht="25" customHeight="1" spans="1:16384">
      <c r="A33" s="10">
        <v>2.6</v>
      </c>
      <c r="B33" s="37" t="s">
        <v>78</v>
      </c>
      <c r="C33" s="9"/>
      <c r="D33" s="9"/>
      <c r="E33" s="9"/>
      <c r="F33" s="24">
        <f>ROUND(F4*0.002,2)</f>
        <v>0.62</v>
      </c>
      <c r="G33" s="25"/>
      <c r="H33" s="16" t="s">
        <v>79</v>
      </c>
      <c r="I33" s="52"/>
      <c r="K33" s="56"/>
      <c r="L33" s="6"/>
      <c r="M33" s="6"/>
      <c r="XFD33" s="2"/>
    </row>
    <row r="34" s="5" customFormat="1" ht="25" customHeight="1" spans="1:16383">
      <c r="A34" s="28" t="s">
        <v>80</v>
      </c>
      <c r="B34" s="46" t="s">
        <v>81</v>
      </c>
      <c r="C34" s="12"/>
      <c r="D34" s="12"/>
      <c r="E34" s="12"/>
      <c r="F34" s="20">
        <f>ROUND(F3*10000/[1]调查汇总表!F5,0)</f>
        <v>368</v>
      </c>
      <c r="G34" s="14"/>
      <c r="H34" s="36" t="s">
        <v>82</v>
      </c>
      <c r="I34" s="52"/>
      <c r="J34" s="3"/>
      <c r="K34" s="65"/>
      <c r="L34" s="66"/>
      <c r="M34" s="6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  <c r="WVO34" s="3"/>
      <c r="WVP34" s="3"/>
      <c r="WVQ34" s="3"/>
      <c r="WVR34" s="3"/>
      <c r="WVS34" s="3"/>
      <c r="WVT34" s="3"/>
      <c r="WVU34" s="3"/>
      <c r="WVV34" s="3"/>
      <c r="WVW34" s="3"/>
      <c r="WVX34" s="3"/>
      <c r="WVY34" s="3"/>
      <c r="WVZ34" s="3"/>
      <c r="WWA34" s="3"/>
      <c r="WWB34" s="3"/>
      <c r="WWC34" s="3"/>
      <c r="WWD34" s="3"/>
      <c r="WWE34" s="3"/>
      <c r="WWF34" s="3"/>
      <c r="WWG34" s="3"/>
      <c r="WWH34" s="3"/>
      <c r="WWI34" s="3"/>
      <c r="WWJ34" s="3"/>
      <c r="WWK34" s="3"/>
      <c r="WWL34" s="3"/>
      <c r="WWM34" s="3"/>
      <c r="WWN34" s="3"/>
      <c r="WWO34" s="3"/>
      <c r="WWP34" s="3"/>
      <c r="WWQ34" s="3"/>
      <c r="WWR34" s="3"/>
      <c r="WWS34" s="3"/>
      <c r="WWT34" s="3"/>
      <c r="WWU34" s="3"/>
      <c r="WWV34" s="3"/>
      <c r="WWW34" s="3"/>
      <c r="WWX34" s="3"/>
      <c r="WWY34" s="3"/>
      <c r="WWZ34" s="3"/>
      <c r="WXA34" s="3"/>
      <c r="WXB34" s="3"/>
      <c r="WXC34" s="3"/>
      <c r="WXD34" s="3"/>
      <c r="WXE34" s="3"/>
      <c r="WXF34" s="3"/>
      <c r="WXG34" s="3"/>
      <c r="WXH34" s="3"/>
      <c r="WXI34" s="3"/>
      <c r="WXJ34" s="3"/>
      <c r="WXK34" s="3"/>
      <c r="WXL34" s="3"/>
      <c r="WXM34" s="3"/>
      <c r="WXN34" s="3"/>
      <c r="WXO34" s="3"/>
      <c r="WXP34" s="3"/>
      <c r="WXQ34" s="3"/>
      <c r="WXR34" s="3"/>
      <c r="WXS34" s="3"/>
      <c r="WXT34" s="3"/>
      <c r="WXU34" s="3"/>
      <c r="WXV34" s="3"/>
      <c r="WXW34" s="3"/>
      <c r="WXX34" s="3"/>
      <c r="WXY34" s="3"/>
      <c r="WXZ34" s="3"/>
      <c r="WYA34" s="3"/>
      <c r="WYB34" s="3"/>
      <c r="WYC34" s="3"/>
      <c r="WYD34" s="3"/>
      <c r="WYE34" s="3"/>
      <c r="WYF34" s="3"/>
      <c r="WYG34" s="3"/>
      <c r="WYH34" s="3"/>
      <c r="WYI34" s="3"/>
      <c r="WYJ34" s="3"/>
      <c r="WYK34" s="3"/>
      <c r="WYL34" s="3"/>
      <c r="WYM34" s="3"/>
      <c r="WYN34" s="3"/>
      <c r="WYO34" s="3"/>
      <c r="WYP34" s="3"/>
      <c r="WYQ34" s="3"/>
      <c r="WYR34" s="3"/>
      <c r="WYS34" s="3"/>
      <c r="WYT34" s="3"/>
      <c r="WYU34" s="3"/>
      <c r="WYV34" s="3"/>
      <c r="WYW34" s="3"/>
      <c r="WYX34" s="3"/>
      <c r="WYY34" s="3"/>
      <c r="WYZ34" s="3"/>
      <c r="WZA34" s="3"/>
      <c r="WZB34" s="3"/>
      <c r="WZC34" s="3"/>
      <c r="WZD34" s="3"/>
      <c r="WZE34" s="3"/>
      <c r="WZF34" s="3"/>
      <c r="WZG34" s="3"/>
      <c r="WZH34" s="3"/>
      <c r="WZI34" s="3"/>
      <c r="WZJ34" s="3"/>
      <c r="WZK34" s="3"/>
      <c r="WZL34" s="3"/>
      <c r="WZM34" s="3"/>
      <c r="WZN34" s="3"/>
      <c r="WZO34" s="3"/>
      <c r="WZP34" s="3"/>
      <c r="WZQ34" s="3"/>
      <c r="WZR34" s="3"/>
      <c r="WZS34" s="3"/>
      <c r="WZT34" s="3"/>
      <c r="WZU34" s="3"/>
      <c r="WZV34" s="3"/>
      <c r="WZW34" s="3"/>
      <c r="WZX34" s="3"/>
      <c r="WZY34" s="3"/>
      <c r="WZZ34" s="3"/>
      <c r="XAA34" s="3"/>
      <c r="XAB34" s="3"/>
      <c r="XAC34" s="3"/>
      <c r="XAD34" s="3"/>
      <c r="XAE34" s="3"/>
      <c r="XAF34" s="3"/>
      <c r="XAG34" s="3"/>
      <c r="XAH34" s="3"/>
      <c r="XAI34" s="3"/>
      <c r="XAJ34" s="3"/>
      <c r="XAK34" s="3"/>
      <c r="XAL34" s="3"/>
      <c r="XAM34" s="3"/>
      <c r="XAN34" s="3"/>
      <c r="XAO34" s="3"/>
      <c r="XAP34" s="3"/>
      <c r="XAQ34" s="3"/>
      <c r="XAR34" s="3"/>
      <c r="XAS34" s="3"/>
      <c r="XAT34" s="3"/>
      <c r="XAU34" s="3"/>
      <c r="XAV34" s="3"/>
      <c r="XAW34" s="3"/>
      <c r="XAX34" s="3"/>
      <c r="XAY34" s="3"/>
      <c r="XAZ34" s="3"/>
      <c r="XBA34" s="3"/>
      <c r="XBB34" s="3"/>
      <c r="XBC34" s="3"/>
      <c r="XBD34" s="3"/>
      <c r="XBE34" s="3"/>
      <c r="XBF34" s="3"/>
      <c r="XBG34" s="3"/>
      <c r="XBH34" s="3"/>
      <c r="XBI34" s="3"/>
      <c r="XBJ34" s="3"/>
      <c r="XBK34" s="3"/>
      <c r="XBL34" s="3"/>
      <c r="XBM34" s="3"/>
      <c r="XBN34" s="3"/>
      <c r="XBO34" s="3"/>
      <c r="XBP34" s="3"/>
      <c r="XBQ34" s="3"/>
      <c r="XBR34" s="3"/>
      <c r="XBS34" s="3"/>
      <c r="XBT34" s="3"/>
      <c r="XBU34" s="3"/>
      <c r="XBV34" s="3"/>
      <c r="XBW34" s="3"/>
      <c r="XBX34" s="3"/>
      <c r="XBY34" s="3"/>
      <c r="XBZ34" s="3"/>
      <c r="XCA34" s="3"/>
      <c r="XCB34" s="3"/>
      <c r="XCC34" s="3"/>
      <c r="XCD34" s="3"/>
      <c r="XCE34" s="3"/>
      <c r="XCF34" s="3"/>
      <c r="XCG34" s="3"/>
      <c r="XCH34" s="3"/>
      <c r="XCI34" s="3"/>
      <c r="XCJ34" s="3"/>
      <c r="XCK34" s="3"/>
      <c r="XCL34" s="3"/>
      <c r="XCM34" s="3"/>
      <c r="XCN34" s="3"/>
      <c r="XCO34" s="3"/>
      <c r="XCP34" s="3"/>
      <c r="XCQ34" s="3"/>
      <c r="XCR34" s="3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3"/>
      <c r="XDZ34" s="3"/>
      <c r="XEA34" s="3"/>
      <c r="XEB34" s="3"/>
      <c r="XEC34" s="3"/>
      <c r="XED34" s="3"/>
      <c r="XEE34" s="3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  <c r="XEZ34" s="3"/>
      <c r="XFA34" s="3"/>
      <c r="XFB34" s="3"/>
      <c r="XFC34" s="3"/>
    </row>
    <row r="35" s="1" customFormat="1" ht="26" customHeight="1" spans="1:16384">
      <c r="A35" s="47"/>
      <c r="B35" s="47"/>
      <c r="C35" s="47"/>
      <c r="D35" s="47"/>
      <c r="E35" s="47"/>
      <c r="F35" s="48"/>
      <c r="G35" s="48"/>
      <c r="K35" s="60"/>
      <c r="L35" s="6"/>
      <c r="M35" s="6"/>
      <c r="XFD35" s="2"/>
    </row>
    <row r="36" s="1" customFormat="1" spans="12:16384">
      <c r="L36" s="6"/>
      <c r="XFD36" s="2"/>
    </row>
    <row r="37" s="1" customFormat="1" spans="12:16384">
      <c r="L37" s="6"/>
      <c r="XFD37" s="2"/>
    </row>
    <row r="38" s="1" customFormat="1" spans="8:16384">
      <c r="H38" s="49"/>
      <c r="L38" s="6"/>
      <c r="XFD38" s="2"/>
    </row>
  </sheetData>
  <mergeCells count="4">
    <mergeCell ref="A1:H1"/>
    <mergeCell ref="A3:B3"/>
    <mergeCell ref="A25:A26"/>
    <mergeCell ref="B25:B26"/>
  </mergeCells>
  <pageMargins left="0.511805555555556" right="0.550694444444444" top="0.590277777777778" bottom="0.66875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JY003</dc:creator>
  <cp:lastModifiedBy>WPS_1178778167</cp:lastModifiedBy>
  <dcterms:created xsi:type="dcterms:W3CDTF">2024-04-09T00:12:00Z</dcterms:created>
  <dcterms:modified xsi:type="dcterms:W3CDTF">2024-04-16T07:40:43Z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195281AAB6BC4017B04A21445DE440AA_13</vt:lpwstr>
  </property>
</Properties>
</file>