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合计" sheetId="1" r:id="rId1"/>
    <sheet name="智能光电恒热站系统概算表" sheetId="2" r:id="rId2"/>
    <sheet name="智能光储微网电站系统概算表" sheetId="3" r:id="rId3"/>
  </sheets>
  <definedNames>
    <definedName name="_xlnm.Print_Titles" localSheetId="1">'智能光电恒热站系统概算表'!$2:$2</definedName>
    <definedName name="_xlnm.Print_Titles" localSheetId="2">'智能光储微网电站系统概算表'!$2:$2</definedName>
  </definedNames>
  <calcPr fullCalcOnLoad="1"/>
</workbook>
</file>

<file path=xl/sharedStrings.xml><?xml version="1.0" encoding="utf-8"?>
<sst xmlns="http://schemas.openxmlformats.org/spreadsheetml/2006/main" count="213" uniqueCount="112">
  <si>
    <t>平罗县2024年可再生能源建筑应用试点示范项目概算汇总表</t>
  </si>
  <si>
    <t>序号</t>
  </si>
  <si>
    <t>项目名称</t>
  </si>
  <si>
    <t>工程造价（万元）</t>
  </si>
  <si>
    <t>备注</t>
  </si>
  <si>
    <t>光伏热泵采暖系统</t>
  </si>
  <si>
    <t>光伏建筑一体化发电系统</t>
  </si>
  <si>
    <t>小 计</t>
  </si>
  <si>
    <t>工程建设其它费</t>
  </si>
  <si>
    <t>工程监理费</t>
  </si>
  <si>
    <t>工程费x1.5%（市场价）</t>
  </si>
  <si>
    <t>招投标代理费</t>
  </si>
  <si>
    <t>宁价费发【2003】149号，市场价可下浮，暂按下浮20%考虑</t>
  </si>
  <si>
    <t>设计费</t>
  </si>
  <si>
    <t>清单及控制价编制费</t>
  </si>
  <si>
    <t>工程费x0.46%（市场价）</t>
  </si>
  <si>
    <t>结算审核费</t>
  </si>
  <si>
    <t>工程费x0.5%（市场价）</t>
  </si>
  <si>
    <t>其他费用小计</t>
  </si>
  <si>
    <t>总计</t>
  </si>
  <si>
    <t>智能光电恒热站系统概算表</t>
  </si>
  <si>
    <t>规格型号</t>
  </si>
  <si>
    <t>技术性能参数</t>
  </si>
  <si>
    <t>单位</t>
  </si>
  <si>
    <t>数量</t>
  </si>
  <si>
    <t>单价（元）</t>
  </si>
  <si>
    <t>总价（万元）</t>
  </si>
  <si>
    <t>一</t>
  </si>
  <si>
    <t>高温复叠式空气源热泵机组</t>
  </si>
  <si>
    <t xml:space="preserve">1.型号：DKFXRS25
</t>
  </si>
  <si>
    <t>1、名义制热量：88.5kw
2、设备主控具备485通讯端口，可实现远程数据传输和云端化控制
3、主控通讯标准Modbus通信协议</t>
  </si>
  <si>
    <t>台</t>
  </si>
  <si>
    <t>清洁能源管理系统物联网控制柜</t>
  </si>
  <si>
    <t>EIT系列</t>
  </si>
  <si>
    <t>1、控制系统自动化
2、远程数据采集、数据分析、、数据查询等功能，可提供运维分析数据；
3、系统具备云端实时监控、故障预警，设备报修
4、系统具备远程运维功能，具备第三方远程维护功能，
5、功能参数远程设定功能
6、标准Modbus通信协议</t>
  </si>
  <si>
    <t>智慧供热系统</t>
  </si>
  <si>
    <t>项</t>
  </si>
  <si>
    <t>采暖外网改造</t>
  </si>
  <si>
    <t>供热水箱</t>
  </si>
  <si>
    <t xml:space="preserve">规格：V=8m³ </t>
  </si>
  <si>
    <t>304不锈钢材质/聚氨酯发泡保温</t>
  </si>
  <si>
    <t>机组循环泵</t>
  </si>
  <si>
    <t>R系列</t>
  </si>
  <si>
    <t>Q=100m³/h  H=20M  N=15KW</t>
  </si>
  <si>
    <t>采暖循环泵</t>
  </si>
  <si>
    <t>Q=100m³/h  H=32M  N=22KW</t>
  </si>
  <si>
    <t>水处理装置</t>
  </si>
  <si>
    <t>SD6000</t>
  </si>
  <si>
    <t>处理量：2T/h</t>
  </si>
  <si>
    <t>设备支架、管道、阀门、保温材料</t>
  </si>
  <si>
    <t>电线、电缆及配套辅材</t>
  </si>
  <si>
    <t>小计</t>
  </si>
  <si>
    <t>安装费</t>
  </si>
  <si>
    <t>小计(含安装费)</t>
  </si>
  <si>
    <t>税金</t>
  </si>
  <si>
    <t>合计（含安装费及税金）</t>
  </si>
  <si>
    <t>二</t>
  </si>
  <si>
    <t>智能光储微网电站系统概算表</t>
  </si>
  <si>
    <t>一、光伏建筑一体化发电系统</t>
  </si>
  <si>
    <t>高效单晶组件</t>
  </si>
  <si>
    <t>Himo6系列</t>
  </si>
  <si>
    <t>峰值功率580W</t>
  </si>
  <si>
    <t>W</t>
  </si>
  <si>
    <t>三相组串式逆变器</t>
  </si>
  <si>
    <t>45KW</t>
  </si>
  <si>
    <t>1、额定输出功率136KW
2、最大效率 99％
3、支持 150% 以上直流侧超配
4、90MPPT/MW 级高功率追踪密度
5、交流防雷Ⅰ级
6、支持 PLC 通讯方式
7、标准Modbus通信协议</t>
  </si>
  <si>
    <t>75KW</t>
  </si>
  <si>
    <t>136KW</t>
  </si>
  <si>
    <t>U型光伏支架</t>
  </si>
  <si>
    <t>材质：锌铝镁、耐腐蚀、规格;51*41</t>
  </si>
  <si>
    <t>运维步道、导水槽、集水槽</t>
  </si>
  <si>
    <t>定制</t>
  </si>
  <si>
    <t>材质：锌铝镁、厚度：0.6</t>
  </si>
  <si>
    <t>电线、电缆及辅材</t>
  </si>
  <si>
    <t>屋面、女儿墙改造</t>
  </si>
  <si>
    <t>办公楼、辅助用房</t>
  </si>
  <si>
    <t>屋面设施拆除、恢复</t>
  </si>
  <si>
    <t>施工费</t>
  </si>
  <si>
    <t>含安装费小计</t>
  </si>
  <si>
    <t>二、储能系统</t>
  </si>
  <si>
    <t>光伏组件</t>
  </si>
  <si>
    <t>光伏车棚钢架</t>
  </si>
  <si>
    <t>工商业储能模块</t>
  </si>
  <si>
    <t>200kwh</t>
  </si>
  <si>
    <t xml:space="preserve">1、额定系统容量100KW
2、模块化设计
3、支持多机并联，支持拼箱并箱布局 
4、高能量密度簇装锂电池
5、具备后备电源功能
</t>
  </si>
  <si>
    <t>套</t>
  </si>
  <si>
    <t>储能安全防护系统</t>
  </si>
  <si>
    <t>PCS/BMS管理系统</t>
  </si>
  <si>
    <t>PCS/BMS-200</t>
  </si>
  <si>
    <t>1、额定光伏功率200KW/额定交流输出250KW
2、光储耦合系统
3、电流潮向等级：负载＞储能＞并网
4、智能热管理策略
5、主动安全告警，故障定位 ，精准切除
6、云端查看数据收益
7、功能参数设定
8、多级检测 浸没式消防
9、多种运行模式可供选择
10、标准Modbus通信协议</t>
  </si>
  <si>
    <t>智慧能源管理控制系统</t>
  </si>
  <si>
    <t>M200</t>
  </si>
  <si>
    <t xml:space="preserve">1、额定交流输出100KW
2、实时能源监控
3、数据统计分析
4、运行模式控制
5、系统健康状况检测、故障排查、
6、系统智能化运维、云端运维、快速运维功能
7、功能参数设定
8、多种运行模式可供选择
9、标准Modbus通信协议
</t>
  </si>
  <si>
    <t>90K</t>
  </si>
  <si>
    <t>1、额定输出功率86KW
2、最大效率 99％
3、支持 150% 以上直流侧超配
4、90MPPT/MW 级高功率追踪密度
5、交流防雷Ⅰ级
6、支持 PLC 通讯方式
7、标准Modbus通信协议</t>
  </si>
  <si>
    <t>40K</t>
  </si>
  <si>
    <t>1、额定输出功率40KW
2、最大效率 99％
3、支持 150% 以上直流侧超配
4、90MPPT/MW 级高功率追踪密度
5、交流防雷Ⅰ级
6、支持 PLC 通讯方式
8、标准Modbus通信协议</t>
  </si>
  <si>
    <t>直流快充充电桩</t>
  </si>
  <si>
    <t>ZYS750</t>
  </si>
  <si>
    <t>双枪、30kW/60kW</t>
  </si>
  <si>
    <t>交流充电桩</t>
  </si>
  <si>
    <t>JLDQ220/380</t>
  </si>
  <si>
    <t>单枪、7kW/21kW</t>
  </si>
  <si>
    <t>6㎡-300㎡</t>
  </si>
  <si>
    <t>电力外网改造及增容</t>
  </si>
  <si>
    <t>630专变</t>
  </si>
  <si>
    <t>土建工程</t>
  </si>
  <si>
    <t>储能系统、光伏车棚基础及线路敷设</t>
  </si>
  <si>
    <t>合计二（含安装费及税金）</t>
  </si>
  <si>
    <t xml:space="preserve"> </t>
  </si>
  <si>
    <t>工程费总计</t>
  </si>
  <si>
    <t>三、工程建设其它费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</si>
</sst>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思源黑体 Light"/>
      <family val="0"/>
    </font>
    <font>
      <sz val="10"/>
      <color indexed="63"/>
      <name val="宋体"/>
      <family val="0"/>
    </font>
    <font>
      <b/>
      <sz val="10"/>
      <color indexed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2"/>
    </font>
    <font>
      <b/>
      <sz val="10.5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3E3A39"/>
      <name val="宋体"/>
      <family val="0"/>
    </font>
    <font>
      <b/>
      <sz val="10"/>
      <color theme="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1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>
      <alignment/>
      <protection/>
    </xf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left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9" fontId="59" fillId="0" borderId="9" xfId="0" applyNumberFormat="1" applyFont="1" applyFill="1" applyBorder="1" applyAlignment="1">
      <alignment horizontal="center" vertical="center" wrapText="1"/>
    </xf>
    <xf numFmtId="9" fontId="6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176" fontId="60" fillId="0" borderId="9" xfId="0" applyNumberFormat="1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8.25390625" style="0" customWidth="1"/>
    <col min="2" max="2" width="21.875" style="0" customWidth="1"/>
    <col min="3" max="3" width="16.25390625" style="0" customWidth="1"/>
    <col min="4" max="4" width="33.125" style="0" customWidth="1"/>
  </cols>
  <sheetData>
    <row r="1" spans="1:4" ht="36.75" customHeight="1">
      <c r="A1" s="4" t="s">
        <v>0</v>
      </c>
      <c r="B1" s="4"/>
      <c r="C1" s="4"/>
      <c r="D1" s="4"/>
    </row>
    <row r="2" spans="1:4" ht="34.5" customHeight="1">
      <c r="A2" s="99" t="s">
        <v>1</v>
      </c>
      <c r="B2" s="99" t="s">
        <v>2</v>
      </c>
      <c r="C2" s="100" t="s">
        <v>3</v>
      </c>
      <c r="D2" s="99" t="s">
        <v>4</v>
      </c>
    </row>
    <row r="3" spans="1:4" ht="34.5" customHeight="1">
      <c r="A3" s="101">
        <v>1</v>
      </c>
      <c r="B3" s="102" t="s">
        <v>5</v>
      </c>
      <c r="C3" s="103">
        <f>'智能光电恒热站系统概算表'!H18</f>
        <v>133.73864</v>
      </c>
      <c r="D3" s="104"/>
    </row>
    <row r="4" spans="1:4" ht="34.5" customHeight="1">
      <c r="A4" s="101">
        <v>2</v>
      </c>
      <c r="B4" s="102" t="s">
        <v>6</v>
      </c>
      <c r="C4" s="103">
        <f>'智能光储微网电站系统概算表'!H37</f>
        <v>421.2911950193601</v>
      </c>
      <c r="D4" s="104"/>
    </row>
    <row r="5" spans="1:4" ht="34.5" customHeight="1">
      <c r="A5" s="105"/>
      <c r="B5" s="106" t="s">
        <v>7</v>
      </c>
      <c r="C5" s="107">
        <f>SUM(C3:C4)</f>
        <v>555.0298350193601</v>
      </c>
      <c r="D5" s="104"/>
    </row>
    <row r="6" spans="1:4" ht="34.5" customHeight="1">
      <c r="A6" s="108" t="s">
        <v>8</v>
      </c>
      <c r="B6" s="109"/>
      <c r="C6" s="103"/>
      <c r="D6" s="104"/>
    </row>
    <row r="7" spans="1:4" ht="34.5" customHeight="1">
      <c r="A7" s="110">
        <v>1</v>
      </c>
      <c r="B7" s="102" t="s">
        <v>9</v>
      </c>
      <c r="C7" s="103">
        <f>'智能光电恒热站系统概算表'!H20+'智能光储微网电站系统概算表'!H39</f>
        <v>8.325447525290402</v>
      </c>
      <c r="D7" s="104" t="s">
        <v>10</v>
      </c>
    </row>
    <row r="8" spans="1:5" ht="34.5" customHeight="1">
      <c r="A8" s="110">
        <v>2</v>
      </c>
      <c r="B8" s="102" t="s">
        <v>11</v>
      </c>
      <c r="C8" s="103">
        <f>'智能光电恒热站系统概算表'!H21+'智能光储微网电站系统概算表'!H40</f>
        <v>3.8852088451355202</v>
      </c>
      <c r="D8" s="104" t="s">
        <v>12</v>
      </c>
      <c r="E8" s="111"/>
    </row>
    <row r="9" spans="1:4" ht="34.5" customHeight="1">
      <c r="A9" s="110">
        <v>3</v>
      </c>
      <c r="B9" s="102" t="s">
        <v>13</v>
      </c>
      <c r="C9" s="103">
        <f>'智能光电恒热站系统概算表'!H22+'智能光储微网电站系统概算表'!H41</f>
        <v>8.325447525290402</v>
      </c>
      <c r="D9" s="104" t="s">
        <v>10</v>
      </c>
    </row>
    <row r="10" spans="1:4" ht="34.5" customHeight="1">
      <c r="A10" s="110">
        <v>4</v>
      </c>
      <c r="B10" s="72" t="s">
        <v>14</v>
      </c>
      <c r="C10" s="103">
        <f>'智能光电恒热站系统概算表'!H23+'智能光储微网电站系统概算表'!H42</f>
        <v>2.5531372410890567</v>
      </c>
      <c r="D10" s="72" t="s">
        <v>15</v>
      </c>
    </row>
    <row r="11" spans="1:4" ht="34.5" customHeight="1">
      <c r="A11" s="110">
        <v>5</v>
      </c>
      <c r="B11" s="72" t="s">
        <v>16</v>
      </c>
      <c r="C11" s="103">
        <f>'智能光电恒热站系统概算表'!H24+'智能光储微网电站系统概算表'!H43</f>
        <v>2.7751491750968005</v>
      </c>
      <c r="D11" s="72" t="s">
        <v>17</v>
      </c>
    </row>
    <row r="12" spans="1:4" ht="34.5" customHeight="1">
      <c r="A12" s="106" t="s">
        <v>18</v>
      </c>
      <c r="B12" s="105"/>
      <c r="C12" s="107">
        <f>SUM(C7:C11)</f>
        <v>25.86439031190218</v>
      </c>
      <c r="D12" s="112"/>
    </row>
    <row r="13" spans="1:4" ht="34.5" customHeight="1">
      <c r="A13" s="106" t="s">
        <v>19</v>
      </c>
      <c r="B13" s="105"/>
      <c r="C13" s="107">
        <f>C5+C12</f>
        <v>580.8942253312623</v>
      </c>
      <c r="D13" s="113"/>
    </row>
  </sheetData>
  <sheetProtection/>
  <mergeCells count="4">
    <mergeCell ref="A1:D1"/>
    <mergeCell ref="A6:B6"/>
    <mergeCell ref="A12:B12"/>
    <mergeCell ref="A13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6.00390625" style="65" customWidth="1"/>
    <col min="2" max="2" width="22.50390625" style="65" customWidth="1"/>
    <col min="3" max="3" width="12.00390625" style="66" customWidth="1"/>
    <col min="4" max="4" width="22.375" style="65" customWidth="1"/>
    <col min="5" max="5" width="7.625" style="65" customWidth="1"/>
    <col min="6" max="6" width="7.75390625" style="65" customWidth="1"/>
    <col min="7" max="7" width="10.625" style="65" customWidth="1"/>
    <col min="8" max="8" width="14.75390625" style="65" customWidth="1"/>
    <col min="9" max="9" width="17.50390625" style="65" customWidth="1"/>
    <col min="10" max="10" width="12.875" style="67" bestFit="1" customWidth="1"/>
  </cols>
  <sheetData>
    <row r="1" spans="1:9" ht="24" customHeight="1">
      <c r="A1" s="4" t="s">
        <v>20</v>
      </c>
      <c r="B1" s="4"/>
      <c r="C1" s="4"/>
      <c r="D1" s="4"/>
      <c r="E1" s="4"/>
      <c r="F1" s="4"/>
      <c r="G1" s="4"/>
      <c r="H1" s="4"/>
      <c r="I1" s="4"/>
    </row>
    <row r="2" spans="1:10" s="1" customFormat="1" ht="24.75" customHeight="1">
      <c r="A2" s="6" t="s">
        <v>1</v>
      </c>
      <c r="B2" s="6" t="s">
        <v>2</v>
      </c>
      <c r="C2" s="68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4</v>
      </c>
      <c r="J2" s="94"/>
    </row>
    <row r="3" spans="1:10" s="1" customFormat="1" ht="24.75" customHeight="1">
      <c r="A3" s="6" t="s">
        <v>27</v>
      </c>
      <c r="B3" s="69" t="s">
        <v>5</v>
      </c>
      <c r="C3" s="70"/>
      <c r="D3" s="71"/>
      <c r="E3" s="72"/>
      <c r="F3" s="71"/>
      <c r="G3" s="71"/>
      <c r="H3" s="73"/>
      <c r="I3" s="71"/>
      <c r="J3" s="94"/>
    </row>
    <row r="4" spans="1:10" s="1" customFormat="1" ht="85.5" customHeight="1">
      <c r="A4" s="74">
        <v>1</v>
      </c>
      <c r="B4" s="74" t="s">
        <v>28</v>
      </c>
      <c r="C4" s="74" t="s">
        <v>29</v>
      </c>
      <c r="D4" s="75" t="s">
        <v>30</v>
      </c>
      <c r="E4" s="74" t="s">
        <v>31</v>
      </c>
      <c r="F4" s="74">
        <v>8</v>
      </c>
      <c r="G4" s="74">
        <v>92000</v>
      </c>
      <c r="H4" s="76">
        <f aca="true" t="shared" si="0" ref="H4:H7">F4*G4*0.0001</f>
        <v>73.60000000000001</v>
      </c>
      <c r="I4" s="95"/>
      <c r="J4" s="94"/>
    </row>
    <row r="5" spans="1:10" s="1" customFormat="1" ht="202.5">
      <c r="A5" s="74">
        <v>2</v>
      </c>
      <c r="B5" s="77" t="s">
        <v>32</v>
      </c>
      <c r="C5" s="74" t="s">
        <v>33</v>
      </c>
      <c r="D5" s="75" t="s">
        <v>34</v>
      </c>
      <c r="E5" s="74" t="s">
        <v>31</v>
      </c>
      <c r="F5" s="74">
        <v>1</v>
      </c>
      <c r="G5" s="74">
        <v>42000</v>
      </c>
      <c r="H5" s="76">
        <f t="shared" si="0"/>
        <v>4.2</v>
      </c>
      <c r="I5" s="74"/>
      <c r="J5" s="94"/>
    </row>
    <row r="6" spans="1:10" s="1" customFormat="1" ht="31.5" customHeight="1">
      <c r="A6" s="74">
        <v>3</v>
      </c>
      <c r="B6" s="77" t="s">
        <v>35</v>
      </c>
      <c r="C6" s="74"/>
      <c r="D6" s="75"/>
      <c r="E6" s="74" t="s">
        <v>36</v>
      </c>
      <c r="F6" s="74">
        <v>1</v>
      </c>
      <c r="G6" s="74">
        <v>140000</v>
      </c>
      <c r="H6" s="76">
        <f t="shared" si="0"/>
        <v>14</v>
      </c>
      <c r="I6" s="74"/>
      <c r="J6" s="94"/>
    </row>
    <row r="7" spans="1:10" s="1" customFormat="1" ht="31.5" customHeight="1">
      <c r="A7" s="74">
        <v>4</v>
      </c>
      <c r="B7" s="41" t="s">
        <v>37</v>
      </c>
      <c r="C7" s="43"/>
      <c r="D7" s="43"/>
      <c r="E7" s="41" t="s">
        <v>36</v>
      </c>
      <c r="F7" s="43">
        <v>1</v>
      </c>
      <c r="G7" s="43">
        <v>25000</v>
      </c>
      <c r="H7" s="44">
        <f t="shared" si="0"/>
        <v>2.5</v>
      </c>
      <c r="I7" s="74"/>
      <c r="J7" s="94"/>
    </row>
    <row r="8" spans="1:10" s="1" customFormat="1" ht="30" customHeight="1">
      <c r="A8" s="74">
        <v>5</v>
      </c>
      <c r="B8" s="77" t="s">
        <v>38</v>
      </c>
      <c r="C8" s="74" t="s">
        <v>39</v>
      </c>
      <c r="D8" s="75" t="s">
        <v>40</v>
      </c>
      <c r="E8" s="74" t="s">
        <v>31</v>
      </c>
      <c r="F8" s="74">
        <v>1</v>
      </c>
      <c r="G8" s="74">
        <v>20000</v>
      </c>
      <c r="H8" s="76">
        <f aca="true" t="shared" si="1" ref="H8:H13">F8*G8*0.0001</f>
        <v>2</v>
      </c>
      <c r="I8" s="95"/>
      <c r="J8" s="94"/>
    </row>
    <row r="9" spans="1:10" s="1" customFormat="1" ht="24.75" customHeight="1">
      <c r="A9" s="74">
        <v>6</v>
      </c>
      <c r="B9" s="78" t="s">
        <v>41</v>
      </c>
      <c r="C9" s="74" t="s">
        <v>42</v>
      </c>
      <c r="D9" s="75" t="s">
        <v>43</v>
      </c>
      <c r="E9" s="74" t="s">
        <v>31</v>
      </c>
      <c r="F9" s="74">
        <v>2</v>
      </c>
      <c r="G9" s="74">
        <v>7450</v>
      </c>
      <c r="H9" s="76">
        <f t="shared" si="1"/>
        <v>1.49</v>
      </c>
      <c r="I9" s="95"/>
      <c r="J9" s="94"/>
    </row>
    <row r="10" spans="1:10" s="1" customFormat="1" ht="24.75" customHeight="1">
      <c r="A10" s="74">
        <v>7</v>
      </c>
      <c r="B10" s="78" t="s">
        <v>44</v>
      </c>
      <c r="C10" s="74" t="s">
        <v>42</v>
      </c>
      <c r="D10" s="75" t="s">
        <v>45</v>
      </c>
      <c r="E10" s="74" t="s">
        <v>31</v>
      </c>
      <c r="F10" s="74">
        <v>2</v>
      </c>
      <c r="G10" s="74">
        <v>9300</v>
      </c>
      <c r="H10" s="76">
        <f t="shared" si="1"/>
        <v>1.86</v>
      </c>
      <c r="I10" s="95"/>
      <c r="J10" s="94"/>
    </row>
    <row r="11" spans="1:10" s="1" customFormat="1" ht="24.75" customHeight="1">
      <c r="A11" s="74">
        <v>8</v>
      </c>
      <c r="B11" s="79" t="s">
        <v>46</v>
      </c>
      <c r="C11" s="80" t="s">
        <v>47</v>
      </c>
      <c r="D11" s="75" t="s">
        <v>48</v>
      </c>
      <c r="E11" s="74" t="s">
        <v>31</v>
      </c>
      <c r="F11" s="74">
        <v>1</v>
      </c>
      <c r="G11" s="74">
        <v>5000</v>
      </c>
      <c r="H11" s="76">
        <f t="shared" si="1"/>
        <v>0.5</v>
      </c>
      <c r="I11" s="95"/>
      <c r="J11" s="94"/>
    </row>
    <row r="12" spans="1:10" s="1" customFormat="1" ht="27">
      <c r="A12" s="74">
        <v>9</v>
      </c>
      <c r="B12" s="74" t="s">
        <v>49</v>
      </c>
      <c r="C12" s="81"/>
      <c r="D12" s="74"/>
      <c r="E12" s="74" t="s">
        <v>36</v>
      </c>
      <c r="F12" s="74">
        <v>1</v>
      </c>
      <c r="G12" s="74">
        <v>58000</v>
      </c>
      <c r="H12" s="76">
        <f t="shared" si="1"/>
        <v>5.800000000000001</v>
      </c>
      <c r="I12" s="95"/>
      <c r="J12" s="94"/>
    </row>
    <row r="13" spans="1:10" s="1" customFormat="1" ht="24.75" customHeight="1">
      <c r="A13" s="74">
        <v>10</v>
      </c>
      <c r="B13" s="74" t="s">
        <v>50</v>
      </c>
      <c r="C13" s="81"/>
      <c r="D13" s="74"/>
      <c r="E13" s="74" t="s">
        <v>36</v>
      </c>
      <c r="F13" s="74">
        <v>1</v>
      </c>
      <c r="G13" s="74">
        <v>36000</v>
      </c>
      <c r="H13" s="76">
        <f t="shared" si="1"/>
        <v>3.6</v>
      </c>
      <c r="I13" s="95"/>
      <c r="J13" s="94"/>
    </row>
    <row r="14" spans="1:10" s="1" customFormat="1" ht="24.75" customHeight="1">
      <c r="A14" s="74"/>
      <c r="B14" s="82" t="s">
        <v>51</v>
      </c>
      <c r="C14" s="82"/>
      <c r="D14" s="83"/>
      <c r="E14" s="82"/>
      <c r="F14" s="82"/>
      <c r="G14" s="82"/>
      <c r="H14" s="84">
        <f>SUM(H4:H13)</f>
        <v>109.55</v>
      </c>
      <c r="I14" s="74"/>
      <c r="J14" s="94"/>
    </row>
    <row r="15" spans="1:10" s="1" customFormat="1" ht="24.75" customHeight="1">
      <c r="A15" s="74"/>
      <c r="B15" s="74" t="s">
        <v>52</v>
      </c>
      <c r="C15" s="74"/>
      <c r="D15" s="75"/>
      <c r="E15" s="74" t="s">
        <v>36</v>
      </c>
      <c r="F15" s="74">
        <v>1</v>
      </c>
      <c r="G15" s="85">
        <v>0.12</v>
      </c>
      <c r="H15" s="76">
        <f>H14*G15</f>
        <v>13.145999999999999</v>
      </c>
      <c r="I15" s="74"/>
      <c r="J15" s="94"/>
    </row>
    <row r="16" spans="1:10" s="1" customFormat="1" ht="24.75" customHeight="1">
      <c r="A16" s="74"/>
      <c r="B16" s="82" t="s">
        <v>53</v>
      </c>
      <c r="C16" s="82"/>
      <c r="D16" s="83"/>
      <c r="E16" s="82"/>
      <c r="F16" s="82"/>
      <c r="G16" s="86"/>
      <c r="H16" s="84">
        <f>H14+H15</f>
        <v>122.696</v>
      </c>
      <c r="I16" s="74"/>
      <c r="J16" s="94"/>
    </row>
    <row r="17" spans="1:10" s="1" customFormat="1" ht="21" customHeight="1">
      <c r="A17" s="74"/>
      <c r="B17" s="74" t="s">
        <v>54</v>
      </c>
      <c r="C17" s="74"/>
      <c r="D17" s="75"/>
      <c r="E17" s="74" t="s">
        <v>36</v>
      </c>
      <c r="F17" s="74">
        <v>1</v>
      </c>
      <c r="G17" s="85">
        <v>0.09</v>
      </c>
      <c r="H17" s="76">
        <f>(H14+H15)*G17</f>
        <v>11.042639999999999</v>
      </c>
      <c r="I17" s="74"/>
      <c r="J17" s="94"/>
    </row>
    <row r="18" spans="1:9" ht="27" customHeight="1">
      <c r="A18" s="74"/>
      <c r="B18" s="87" t="s">
        <v>55</v>
      </c>
      <c r="C18" s="88"/>
      <c r="D18" s="83"/>
      <c r="E18" s="82"/>
      <c r="F18" s="82"/>
      <c r="G18" s="82"/>
      <c r="H18" s="84">
        <f>H16+H17</f>
        <v>133.73864</v>
      </c>
      <c r="I18" s="96"/>
    </row>
    <row r="19" spans="1:9" ht="19.5" customHeight="1">
      <c r="A19" s="6" t="s">
        <v>56</v>
      </c>
      <c r="B19" s="6" t="s">
        <v>8</v>
      </c>
      <c r="C19" s="68"/>
      <c r="D19" s="71"/>
      <c r="E19" s="71"/>
      <c r="F19" s="71"/>
      <c r="G19" s="71"/>
      <c r="H19" s="89"/>
      <c r="I19" s="71"/>
    </row>
    <row r="20" spans="1:9" ht="25.5" customHeight="1">
      <c r="A20" s="71">
        <v>1</v>
      </c>
      <c r="B20" s="72" t="s">
        <v>9</v>
      </c>
      <c r="C20" s="88"/>
      <c r="D20" s="71"/>
      <c r="E20" s="72" t="s">
        <v>36</v>
      </c>
      <c r="F20" s="71">
        <v>1</v>
      </c>
      <c r="G20" s="90">
        <v>0.015</v>
      </c>
      <c r="H20" s="91">
        <f>H18*G20</f>
        <v>2.0060796</v>
      </c>
      <c r="I20" s="72" t="s">
        <v>10</v>
      </c>
    </row>
    <row r="21" spans="1:9" ht="24" customHeight="1">
      <c r="A21" s="71">
        <v>2</v>
      </c>
      <c r="B21" s="72" t="s">
        <v>11</v>
      </c>
      <c r="C21" s="88"/>
      <c r="D21" s="71"/>
      <c r="E21" s="72" t="s">
        <v>36</v>
      </c>
      <c r="F21" s="71">
        <v>1</v>
      </c>
      <c r="G21" s="90">
        <v>0.006999999999999999</v>
      </c>
      <c r="H21" s="91">
        <f>H18*G21</f>
        <v>0.9361704799999999</v>
      </c>
      <c r="I21" s="97" t="s">
        <v>12</v>
      </c>
    </row>
    <row r="22" spans="1:9" ht="22.5" customHeight="1">
      <c r="A22" s="71">
        <v>3</v>
      </c>
      <c r="B22" s="72" t="s">
        <v>13</v>
      </c>
      <c r="C22" s="88"/>
      <c r="D22" s="71"/>
      <c r="E22" s="72" t="s">
        <v>36</v>
      </c>
      <c r="F22" s="71">
        <v>1</v>
      </c>
      <c r="G22" s="90">
        <v>0.015</v>
      </c>
      <c r="H22" s="91">
        <f>H18*G22</f>
        <v>2.0060796</v>
      </c>
      <c r="I22" s="72" t="s">
        <v>10</v>
      </c>
    </row>
    <row r="23" spans="1:9" ht="24" customHeight="1">
      <c r="A23" s="71">
        <v>4</v>
      </c>
      <c r="B23" s="72" t="s">
        <v>14</v>
      </c>
      <c r="C23" s="88"/>
      <c r="D23" s="71"/>
      <c r="E23" s="72" t="s">
        <v>36</v>
      </c>
      <c r="F23" s="71">
        <v>1</v>
      </c>
      <c r="G23" s="90">
        <v>0.0046</v>
      </c>
      <c r="H23" s="91">
        <f>H18*G23</f>
        <v>0.615197744</v>
      </c>
      <c r="I23" s="72" t="s">
        <v>15</v>
      </c>
    </row>
    <row r="24" spans="1:9" ht="24" customHeight="1">
      <c r="A24" s="71">
        <v>5</v>
      </c>
      <c r="B24" s="72" t="s">
        <v>16</v>
      </c>
      <c r="C24" s="88"/>
      <c r="D24" s="71"/>
      <c r="E24" s="72" t="s">
        <v>36</v>
      </c>
      <c r="F24" s="71">
        <v>1</v>
      </c>
      <c r="G24" s="90">
        <v>0.005</v>
      </c>
      <c r="H24" s="91">
        <f>H18*G24</f>
        <v>0.6686932</v>
      </c>
      <c r="I24" s="72" t="s">
        <v>17</v>
      </c>
    </row>
    <row r="25" spans="1:9" ht="24" customHeight="1">
      <c r="A25" s="6" t="s">
        <v>18</v>
      </c>
      <c r="B25" s="69"/>
      <c r="C25" s="70"/>
      <c r="D25" s="69"/>
      <c r="E25" s="69"/>
      <c r="F25" s="69"/>
      <c r="G25" s="92"/>
      <c r="H25" s="73">
        <f>SUM(H20:H23)</f>
        <v>5.563527424</v>
      </c>
      <c r="I25" s="69"/>
    </row>
    <row r="26" spans="1:9" ht="19.5" customHeight="1">
      <c r="A26" s="6" t="s">
        <v>19</v>
      </c>
      <c r="B26" s="69"/>
      <c r="C26" s="70"/>
      <c r="D26" s="69"/>
      <c r="E26" s="69"/>
      <c r="F26" s="69"/>
      <c r="G26" s="93"/>
      <c r="H26" s="73">
        <f>H18+H25</f>
        <v>139.302167424</v>
      </c>
      <c r="I26" s="98"/>
    </row>
  </sheetData>
  <sheetProtection/>
  <mergeCells count="3">
    <mergeCell ref="A1:I1"/>
    <mergeCell ref="A25:B25"/>
    <mergeCell ref="A26:B26"/>
  </mergeCells>
  <printOptions/>
  <pageMargins left="0.7513888888888889" right="0.7513888888888889" top="0.39305555555555555" bottom="0.4326388888888889" header="0.19652777777777777" footer="0.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6.00390625" style="2" customWidth="1"/>
    <col min="2" max="2" width="20.375" style="2" customWidth="1"/>
    <col min="3" max="3" width="13.50390625" style="2" customWidth="1"/>
    <col min="4" max="4" width="26.125" style="2" customWidth="1"/>
    <col min="5" max="5" width="9.00390625" style="2" customWidth="1"/>
    <col min="6" max="6" width="10.00390625" style="2" customWidth="1"/>
    <col min="7" max="7" width="10.625" style="2" customWidth="1"/>
    <col min="8" max="8" width="13.25390625" style="3" customWidth="1"/>
    <col min="9" max="9" width="15.25390625" style="2" customWidth="1"/>
    <col min="10" max="10" width="12.75390625" style="0" bestFit="1" customWidth="1"/>
  </cols>
  <sheetData>
    <row r="1" spans="1:9" ht="24" customHeight="1">
      <c r="A1" s="4" t="s">
        <v>57</v>
      </c>
      <c r="B1" s="4"/>
      <c r="C1" s="4"/>
      <c r="D1" s="4"/>
      <c r="E1" s="4"/>
      <c r="F1" s="4"/>
      <c r="G1" s="4"/>
      <c r="H1" s="5"/>
      <c r="I1" s="4"/>
    </row>
    <row r="2" spans="1:9" s="1" customFormat="1" ht="19.5" customHeight="1">
      <c r="A2" s="6" t="s">
        <v>1</v>
      </c>
      <c r="B2" s="6" t="s">
        <v>2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7" t="s">
        <v>26</v>
      </c>
      <c r="I2" s="6" t="s">
        <v>4</v>
      </c>
    </row>
    <row r="3" spans="1:9" s="1" customFormat="1" ht="19.5" customHeight="1">
      <c r="A3" s="8" t="s">
        <v>58</v>
      </c>
      <c r="B3" s="8"/>
      <c r="C3" s="8"/>
      <c r="D3" s="8"/>
      <c r="E3" s="8"/>
      <c r="F3" s="8"/>
      <c r="G3" s="8"/>
      <c r="H3" s="9"/>
      <c r="I3" s="8"/>
    </row>
    <row r="4" spans="1:9" s="1" customFormat="1" ht="19.5" customHeight="1">
      <c r="A4" s="10"/>
      <c r="B4" s="11" t="s">
        <v>59</v>
      </c>
      <c r="C4" s="11" t="s">
        <v>60</v>
      </c>
      <c r="D4" s="11" t="s">
        <v>61</v>
      </c>
      <c r="E4" s="11" t="s">
        <v>62</v>
      </c>
      <c r="F4" s="12">
        <v>349740</v>
      </c>
      <c r="G4" s="13">
        <v>2.5</v>
      </c>
      <c r="H4" s="14">
        <f>F4*G4*0.0001</f>
        <v>87.435</v>
      </c>
      <c r="I4" s="10"/>
    </row>
    <row r="5" spans="1:9" s="1" customFormat="1" ht="82.5" customHeight="1">
      <c r="A5" s="15">
        <v>1</v>
      </c>
      <c r="B5" s="16" t="s">
        <v>63</v>
      </c>
      <c r="C5" s="17" t="s">
        <v>64</v>
      </c>
      <c r="D5" s="18" t="s">
        <v>65</v>
      </c>
      <c r="E5" s="11" t="s">
        <v>62</v>
      </c>
      <c r="F5" s="19">
        <v>90000</v>
      </c>
      <c r="G5" s="20">
        <v>0.2</v>
      </c>
      <c r="H5" s="14">
        <f aca="true" t="shared" si="0" ref="H4:H12">F5*G5*0.0001</f>
        <v>1.8</v>
      </c>
      <c r="I5" s="10"/>
    </row>
    <row r="6" spans="1:9" s="1" customFormat="1" ht="84">
      <c r="A6" s="21">
        <v>2</v>
      </c>
      <c r="B6" s="16" t="s">
        <v>63</v>
      </c>
      <c r="C6" s="17" t="s">
        <v>66</v>
      </c>
      <c r="D6" s="18" t="s">
        <v>65</v>
      </c>
      <c r="E6" s="11" t="s">
        <v>62</v>
      </c>
      <c r="F6" s="19">
        <v>75000</v>
      </c>
      <c r="G6" s="20">
        <v>0.2</v>
      </c>
      <c r="H6" s="14">
        <f t="shared" si="0"/>
        <v>1.5</v>
      </c>
      <c r="I6" s="10"/>
    </row>
    <row r="7" spans="1:9" s="1" customFormat="1" ht="82.5" customHeight="1">
      <c r="A7" s="21">
        <v>3</v>
      </c>
      <c r="B7" s="16" t="s">
        <v>63</v>
      </c>
      <c r="C7" s="17" t="s">
        <v>67</v>
      </c>
      <c r="D7" s="18" t="s">
        <v>65</v>
      </c>
      <c r="E7" s="11" t="s">
        <v>62</v>
      </c>
      <c r="F7" s="19">
        <v>136000</v>
      </c>
      <c r="G7" s="20">
        <v>0.2</v>
      </c>
      <c r="H7" s="14">
        <f t="shared" si="0"/>
        <v>2.72</v>
      </c>
      <c r="I7" s="10"/>
    </row>
    <row r="8" spans="1:9" s="1" customFormat="1" ht="24.75" customHeight="1">
      <c r="A8" s="21">
        <v>4</v>
      </c>
      <c r="B8" s="17" t="s">
        <v>68</v>
      </c>
      <c r="C8" s="22"/>
      <c r="D8" s="18" t="s">
        <v>69</v>
      </c>
      <c r="E8" s="11" t="s">
        <v>62</v>
      </c>
      <c r="F8" s="12">
        <v>349740</v>
      </c>
      <c r="G8" s="20">
        <v>0.3</v>
      </c>
      <c r="H8" s="14">
        <f t="shared" si="0"/>
        <v>10.4922</v>
      </c>
      <c r="I8" s="10"/>
    </row>
    <row r="9" spans="1:9" s="1" customFormat="1" ht="19.5" customHeight="1">
      <c r="A9" s="21">
        <v>5</v>
      </c>
      <c r="B9" s="17" t="s">
        <v>70</v>
      </c>
      <c r="C9" s="17" t="s">
        <v>71</v>
      </c>
      <c r="D9" s="23" t="s">
        <v>72</v>
      </c>
      <c r="E9" s="11" t="s">
        <v>62</v>
      </c>
      <c r="F9" s="12">
        <v>349740</v>
      </c>
      <c r="G9" s="20">
        <v>0.2</v>
      </c>
      <c r="H9" s="14">
        <f t="shared" si="0"/>
        <v>6.994800000000001</v>
      </c>
      <c r="I9" s="10"/>
    </row>
    <row r="10" spans="1:9" s="1" customFormat="1" ht="19.5" customHeight="1">
      <c r="A10" s="21">
        <v>6</v>
      </c>
      <c r="B10" s="11" t="s">
        <v>73</v>
      </c>
      <c r="C10" s="24"/>
      <c r="D10" s="11"/>
      <c r="E10" s="11" t="s">
        <v>36</v>
      </c>
      <c r="F10" s="12">
        <v>349740</v>
      </c>
      <c r="G10" s="20">
        <v>0.2</v>
      </c>
      <c r="H10" s="14">
        <f t="shared" si="0"/>
        <v>6.994800000000001</v>
      </c>
      <c r="I10" s="10"/>
    </row>
    <row r="11" spans="1:9" s="1" customFormat="1" ht="19.5" customHeight="1">
      <c r="A11" s="21">
        <v>7</v>
      </c>
      <c r="B11" s="25" t="s">
        <v>74</v>
      </c>
      <c r="C11" s="25"/>
      <c r="D11" s="26" t="s">
        <v>75</v>
      </c>
      <c r="E11" s="11" t="s">
        <v>36</v>
      </c>
      <c r="F11" s="19">
        <v>1</v>
      </c>
      <c r="G11" s="20">
        <v>45000</v>
      </c>
      <c r="H11" s="14">
        <f t="shared" si="0"/>
        <v>4.5</v>
      </c>
      <c r="I11" s="10"/>
    </row>
    <row r="12" spans="1:9" s="1" customFormat="1" ht="19.5" customHeight="1">
      <c r="A12" s="21">
        <v>8</v>
      </c>
      <c r="B12" s="25" t="s">
        <v>76</v>
      </c>
      <c r="C12" s="25"/>
      <c r="D12" s="26" t="s">
        <v>75</v>
      </c>
      <c r="E12" s="11" t="s">
        <v>36</v>
      </c>
      <c r="F12" s="19">
        <v>1</v>
      </c>
      <c r="G12" s="20">
        <v>25000</v>
      </c>
      <c r="H12" s="14">
        <f t="shared" si="0"/>
        <v>2.5</v>
      </c>
      <c r="I12" s="10"/>
    </row>
    <row r="13" spans="1:9" s="1" customFormat="1" ht="19.5" customHeight="1">
      <c r="A13" s="27"/>
      <c r="B13" s="10" t="s">
        <v>7</v>
      </c>
      <c r="C13" s="28"/>
      <c r="D13" s="10"/>
      <c r="E13" s="28"/>
      <c r="F13" s="28"/>
      <c r="G13" s="20"/>
      <c r="H13" s="29">
        <f>SUM(H4:H12)</f>
        <v>124.93679999999999</v>
      </c>
      <c r="I13" s="10"/>
    </row>
    <row r="14" spans="1:9" s="1" customFormat="1" ht="19.5" customHeight="1">
      <c r="A14" s="27"/>
      <c r="B14" s="15" t="s">
        <v>77</v>
      </c>
      <c r="C14" s="12"/>
      <c r="D14" s="30"/>
      <c r="E14" s="15" t="s">
        <v>36</v>
      </c>
      <c r="F14" s="12">
        <v>1</v>
      </c>
      <c r="G14" s="31">
        <v>0.12178000000000001</v>
      </c>
      <c r="H14" s="20">
        <f>H13*G14</f>
        <v>15.214803504</v>
      </c>
      <c r="I14" s="10"/>
    </row>
    <row r="15" spans="1:9" s="1" customFormat="1" ht="19.5" customHeight="1">
      <c r="A15" s="27"/>
      <c r="B15" s="10" t="s">
        <v>78</v>
      </c>
      <c r="C15" s="28"/>
      <c r="D15" s="28"/>
      <c r="E15" s="28"/>
      <c r="F15" s="28"/>
      <c r="G15" s="20"/>
      <c r="H15" s="29">
        <f>SUM(H13:H14)</f>
        <v>140.15160350399998</v>
      </c>
      <c r="I15" s="10"/>
    </row>
    <row r="16" spans="1:9" s="1" customFormat="1" ht="19.5" customHeight="1">
      <c r="A16" s="27"/>
      <c r="B16" s="15" t="s">
        <v>54</v>
      </c>
      <c r="C16" s="12"/>
      <c r="D16" s="32"/>
      <c r="E16" s="15" t="s">
        <v>36</v>
      </c>
      <c r="F16" s="12">
        <v>1</v>
      </c>
      <c r="G16" s="31">
        <v>0.09</v>
      </c>
      <c r="H16" s="14">
        <f>H15*G16</f>
        <v>12.613644315359998</v>
      </c>
      <c r="I16" s="10"/>
    </row>
    <row r="17" spans="1:11" s="1" customFormat="1" ht="19.5" customHeight="1">
      <c r="A17" s="27"/>
      <c r="B17" s="33" t="s">
        <v>55</v>
      </c>
      <c r="C17" s="28"/>
      <c r="D17" s="10"/>
      <c r="E17" s="28"/>
      <c r="F17" s="28"/>
      <c r="G17" s="20"/>
      <c r="H17" s="29">
        <f>SUM(H15:H16)</f>
        <v>152.76524781935998</v>
      </c>
      <c r="I17" s="10"/>
      <c r="J17" s="1">
        <f>H17/F4</f>
        <v>0.00043679661411151136</v>
      </c>
      <c r="K17" s="1">
        <v>5.5</v>
      </c>
    </row>
    <row r="18" spans="1:9" s="1" customFormat="1" ht="24.75" customHeight="1">
      <c r="A18" s="34" t="s">
        <v>79</v>
      </c>
      <c r="B18" s="35"/>
      <c r="C18" s="35"/>
      <c r="D18" s="35"/>
      <c r="E18" s="35"/>
      <c r="F18" s="35"/>
      <c r="G18" s="35"/>
      <c r="H18" s="36"/>
      <c r="I18" s="60"/>
    </row>
    <row r="19" spans="1:9" s="1" customFormat="1" ht="24.75" customHeight="1">
      <c r="A19" s="37">
        <v>1</v>
      </c>
      <c r="B19" s="11" t="s">
        <v>80</v>
      </c>
      <c r="C19" s="11" t="s">
        <v>60</v>
      </c>
      <c r="D19" s="11" t="s">
        <v>61</v>
      </c>
      <c r="E19" s="17" t="s">
        <v>62</v>
      </c>
      <c r="F19" s="38">
        <v>127020</v>
      </c>
      <c r="G19" s="37">
        <v>2.5</v>
      </c>
      <c r="H19" s="39">
        <f aca="true" t="shared" si="1" ref="H19:H31">F19*G19*0.0001</f>
        <v>31.755000000000003</v>
      </c>
      <c r="I19" s="37"/>
    </row>
    <row r="20" spans="1:9" s="1" customFormat="1" ht="24.75" customHeight="1">
      <c r="A20" s="37">
        <v>2</v>
      </c>
      <c r="B20" s="16" t="s">
        <v>81</v>
      </c>
      <c r="C20" s="16"/>
      <c r="D20" s="16"/>
      <c r="E20" s="16" t="s">
        <v>62</v>
      </c>
      <c r="F20" s="38">
        <v>127020</v>
      </c>
      <c r="G20" s="40">
        <v>1.8</v>
      </c>
      <c r="H20" s="39">
        <f t="shared" si="1"/>
        <v>22.8636</v>
      </c>
      <c r="I20" s="37"/>
    </row>
    <row r="21" spans="1:9" s="1" customFormat="1" ht="72.75" customHeight="1">
      <c r="A21" s="37">
        <v>3</v>
      </c>
      <c r="B21" s="41" t="s">
        <v>82</v>
      </c>
      <c r="C21" s="41" t="s">
        <v>83</v>
      </c>
      <c r="D21" s="42" t="s">
        <v>84</v>
      </c>
      <c r="E21" s="41" t="s">
        <v>85</v>
      </c>
      <c r="F21" s="43">
        <v>1</v>
      </c>
      <c r="G21" s="43">
        <v>750000</v>
      </c>
      <c r="H21" s="44">
        <f t="shared" si="1"/>
        <v>75</v>
      </c>
      <c r="I21" s="61"/>
    </row>
    <row r="22" spans="1:9" s="1" customFormat="1" ht="21" customHeight="1">
      <c r="A22" s="37">
        <v>4</v>
      </c>
      <c r="B22" s="41" t="s">
        <v>86</v>
      </c>
      <c r="C22" s="43"/>
      <c r="D22" s="43"/>
      <c r="E22" s="41" t="s">
        <v>36</v>
      </c>
      <c r="F22" s="43">
        <v>1</v>
      </c>
      <c r="G22" s="43">
        <v>30000</v>
      </c>
      <c r="H22" s="44">
        <f t="shared" si="1"/>
        <v>3</v>
      </c>
      <c r="I22" s="61"/>
    </row>
    <row r="23" spans="1:9" s="1" customFormat="1" ht="156" customHeight="1">
      <c r="A23" s="37">
        <v>5</v>
      </c>
      <c r="B23" s="45" t="s">
        <v>87</v>
      </c>
      <c r="C23" s="45" t="s">
        <v>88</v>
      </c>
      <c r="D23" s="42" t="s">
        <v>89</v>
      </c>
      <c r="E23" s="41" t="s">
        <v>85</v>
      </c>
      <c r="F23" s="43">
        <v>1</v>
      </c>
      <c r="G23" s="43">
        <v>50000</v>
      </c>
      <c r="H23" s="44">
        <f t="shared" si="1"/>
        <v>5</v>
      </c>
      <c r="I23" s="61"/>
    </row>
    <row r="24" spans="1:9" s="1" customFormat="1" ht="120" customHeight="1">
      <c r="A24" s="37">
        <v>6</v>
      </c>
      <c r="B24" s="46" t="s">
        <v>90</v>
      </c>
      <c r="C24" s="41" t="s">
        <v>91</v>
      </c>
      <c r="D24" s="42" t="s">
        <v>92</v>
      </c>
      <c r="E24" s="17" t="s">
        <v>31</v>
      </c>
      <c r="F24" s="43">
        <v>1</v>
      </c>
      <c r="G24" s="43">
        <v>80000</v>
      </c>
      <c r="H24" s="44">
        <f t="shared" si="1"/>
        <v>8</v>
      </c>
      <c r="I24" s="61"/>
    </row>
    <row r="25" spans="1:9" s="1" customFormat="1" ht="84">
      <c r="A25" s="37">
        <v>7</v>
      </c>
      <c r="B25" s="16" t="s">
        <v>63</v>
      </c>
      <c r="C25" s="16" t="s">
        <v>93</v>
      </c>
      <c r="D25" s="18" t="s">
        <v>94</v>
      </c>
      <c r="E25" s="17" t="s">
        <v>62</v>
      </c>
      <c r="F25" s="38">
        <v>90000</v>
      </c>
      <c r="G25" s="37">
        <v>0.2</v>
      </c>
      <c r="H25" s="39">
        <f t="shared" si="1"/>
        <v>1.8</v>
      </c>
      <c r="I25" s="37"/>
    </row>
    <row r="26" spans="1:9" s="1" customFormat="1" ht="84">
      <c r="A26" s="37">
        <v>8</v>
      </c>
      <c r="B26" s="16" t="s">
        <v>63</v>
      </c>
      <c r="C26" s="16" t="s">
        <v>95</v>
      </c>
      <c r="D26" s="18" t="s">
        <v>96</v>
      </c>
      <c r="E26" s="17" t="s">
        <v>62</v>
      </c>
      <c r="F26" s="38">
        <v>40000</v>
      </c>
      <c r="G26" s="37">
        <v>0.2</v>
      </c>
      <c r="H26" s="39">
        <f t="shared" si="1"/>
        <v>0.8</v>
      </c>
      <c r="I26" s="37"/>
    </row>
    <row r="27" spans="1:9" s="1" customFormat="1" ht="16.5" customHeight="1">
      <c r="A27" s="37">
        <v>9</v>
      </c>
      <c r="B27" s="16" t="s">
        <v>97</v>
      </c>
      <c r="C27" s="47" t="s">
        <v>98</v>
      </c>
      <c r="D27" s="47" t="s">
        <v>99</v>
      </c>
      <c r="E27" s="16" t="s">
        <v>31</v>
      </c>
      <c r="F27" s="40">
        <v>8</v>
      </c>
      <c r="G27" s="37">
        <v>43000</v>
      </c>
      <c r="H27" s="39">
        <f t="shared" si="1"/>
        <v>34.4</v>
      </c>
      <c r="I27" s="37"/>
    </row>
    <row r="28" spans="1:9" s="1" customFormat="1" ht="16.5" customHeight="1">
      <c r="A28" s="37">
        <v>10</v>
      </c>
      <c r="B28" s="16" t="s">
        <v>100</v>
      </c>
      <c r="C28" s="16" t="s">
        <v>101</v>
      </c>
      <c r="D28" s="16" t="s">
        <v>102</v>
      </c>
      <c r="E28" s="16" t="s">
        <v>31</v>
      </c>
      <c r="F28" s="40">
        <v>20</v>
      </c>
      <c r="G28" s="37">
        <v>4500</v>
      </c>
      <c r="H28" s="39">
        <f t="shared" si="1"/>
        <v>9</v>
      </c>
      <c r="I28" s="37"/>
    </row>
    <row r="29" spans="1:9" s="1" customFormat="1" ht="16.5" customHeight="1">
      <c r="A29" s="37">
        <v>11</v>
      </c>
      <c r="B29" s="11" t="s">
        <v>73</v>
      </c>
      <c r="C29" s="38"/>
      <c r="D29" s="38" t="s">
        <v>103</v>
      </c>
      <c r="E29" s="17" t="s">
        <v>62</v>
      </c>
      <c r="F29" s="38">
        <v>127020</v>
      </c>
      <c r="G29" s="37">
        <v>0.2</v>
      </c>
      <c r="H29" s="39">
        <f t="shared" si="1"/>
        <v>2.5404</v>
      </c>
      <c r="I29" s="37"/>
    </row>
    <row r="30" spans="1:9" s="1" customFormat="1" ht="18" customHeight="1">
      <c r="A30" s="37">
        <v>12</v>
      </c>
      <c r="B30" s="41" t="s">
        <v>104</v>
      </c>
      <c r="C30" s="41" t="s">
        <v>105</v>
      </c>
      <c r="D30" s="43"/>
      <c r="E30" s="41" t="s">
        <v>36</v>
      </c>
      <c r="F30" s="43">
        <v>1</v>
      </c>
      <c r="G30" s="43">
        <v>220000</v>
      </c>
      <c r="H30" s="44">
        <f t="shared" si="1"/>
        <v>22</v>
      </c>
      <c r="I30" s="61"/>
    </row>
    <row r="31" spans="1:9" s="1" customFormat="1" ht="25.5" customHeight="1">
      <c r="A31" s="37">
        <v>13</v>
      </c>
      <c r="B31" s="41" t="s">
        <v>106</v>
      </c>
      <c r="C31" s="43"/>
      <c r="D31" s="43" t="s">
        <v>107</v>
      </c>
      <c r="E31" s="41" t="s">
        <v>36</v>
      </c>
      <c r="F31" s="43">
        <v>1</v>
      </c>
      <c r="G31" s="43">
        <v>38000</v>
      </c>
      <c r="H31" s="44">
        <f t="shared" si="1"/>
        <v>3.8000000000000003</v>
      </c>
      <c r="I31" s="61"/>
    </row>
    <row r="32" spans="1:9" s="1" customFormat="1" ht="18" customHeight="1">
      <c r="A32" s="37"/>
      <c r="B32" s="10" t="s">
        <v>7</v>
      </c>
      <c r="C32" s="48"/>
      <c r="D32" s="48"/>
      <c r="E32" s="10"/>
      <c r="F32" s="48"/>
      <c r="G32" s="48"/>
      <c r="H32" s="49">
        <f>SUM(H19:H31)</f>
        <v>219.95900000000006</v>
      </c>
      <c r="I32" s="61"/>
    </row>
    <row r="33" spans="1:9" s="1" customFormat="1" ht="18" customHeight="1">
      <c r="A33" s="37"/>
      <c r="B33" s="15" t="s">
        <v>52</v>
      </c>
      <c r="C33" s="37"/>
      <c r="D33" s="37"/>
      <c r="E33" s="15" t="s">
        <v>36</v>
      </c>
      <c r="F33" s="37">
        <v>1</v>
      </c>
      <c r="G33" s="50">
        <v>0.12</v>
      </c>
      <c r="H33" s="39">
        <f>H32*G33</f>
        <v>26.395080000000007</v>
      </c>
      <c r="I33" s="61"/>
    </row>
    <row r="34" spans="1:9" s="1" customFormat="1" ht="18" customHeight="1">
      <c r="A34" s="37"/>
      <c r="B34" s="10" t="s">
        <v>78</v>
      </c>
      <c r="C34" s="48"/>
      <c r="D34" s="48"/>
      <c r="E34" s="48"/>
      <c r="F34" s="48"/>
      <c r="G34" s="48"/>
      <c r="H34" s="49">
        <f>SUM(H32:H33)</f>
        <v>246.35408000000007</v>
      </c>
      <c r="I34" s="61"/>
    </row>
    <row r="35" spans="1:9" s="1" customFormat="1" ht="18" customHeight="1">
      <c r="A35" s="37"/>
      <c r="B35" s="15" t="s">
        <v>54</v>
      </c>
      <c r="C35" s="37"/>
      <c r="D35" s="37"/>
      <c r="E35" s="15" t="s">
        <v>36</v>
      </c>
      <c r="F35" s="37">
        <v>1</v>
      </c>
      <c r="G35" s="50">
        <v>0.09</v>
      </c>
      <c r="H35" s="39">
        <f>H34*G35</f>
        <v>22.171867200000005</v>
      </c>
      <c r="I35" s="61"/>
    </row>
    <row r="36" spans="1:9" s="1" customFormat="1" ht="21" customHeight="1">
      <c r="A36" s="51" t="s">
        <v>108</v>
      </c>
      <c r="B36" s="51"/>
      <c r="C36" s="51"/>
      <c r="D36" s="51"/>
      <c r="E36" s="15" t="s">
        <v>109</v>
      </c>
      <c r="F36" s="12"/>
      <c r="G36" s="12"/>
      <c r="H36" s="52">
        <f>SUM(H34:H35)</f>
        <v>268.5259472000001</v>
      </c>
      <c r="I36" s="12"/>
    </row>
    <row r="37" spans="1:9" s="1" customFormat="1" ht="21" customHeight="1">
      <c r="A37" s="51"/>
      <c r="B37" s="51" t="s">
        <v>110</v>
      </c>
      <c r="C37" s="51"/>
      <c r="D37" s="51"/>
      <c r="E37" s="15"/>
      <c r="F37" s="12"/>
      <c r="G37" s="12"/>
      <c r="H37" s="52">
        <f>H17+H36</f>
        <v>421.2911950193601</v>
      </c>
      <c r="I37" s="12"/>
    </row>
    <row r="38" spans="1:9" s="1" customFormat="1" ht="21" customHeight="1">
      <c r="A38" s="53" t="s">
        <v>111</v>
      </c>
      <c r="B38" s="54"/>
      <c r="C38" s="54"/>
      <c r="D38" s="54"/>
      <c r="E38" s="54"/>
      <c r="F38" s="54"/>
      <c r="G38" s="54"/>
      <c r="H38" s="55"/>
      <c r="I38" s="62"/>
    </row>
    <row r="39" spans="1:9" s="1" customFormat="1" ht="21" customHeight="1">
      <c r="A39" s="12">
        <v>1</v>
      </c>
      <c r="B39" s="15" t="s">
        <v>9</v>
      </c>
      <c r="C39" s="12"/>
      <c r="D39" s="12"/>
      <c r="E39" s="15" t="s">
        <v>36</v>
      </c>
      <c r="F39" s="12">
        <v>1</v>
      </c>
      <c r="G39" s="56">
        <v>0.015</v>
      </c>
      <c r="H39" s="13">
        <f>H37*G39</f>
        <v>6.319367925290401</v>
      </c>
      <c r="I39" s="15" t="s">
        <v>10</v>
      </c>
    </row>
    <row r="40" spans="1:9" s="1" customFormat="1" ht="21" customHeight="1">
      <c r="A40" s="12">
        <v>2</v>
      </c>
      <c r="B40" s="15" t="s">
        <v>11</v>
      </c>
      <c r="C40" s="12"/>
      <c r="D40" s="12"/>
      <c r="E40" s="15" t="s">
        <v>36</v>
      </c>
      <c r="F40" s="12">
        <v>1</v>
      </c>
      <c r="G40" s="56">
        <v>0.006999999999999999</v>
      </c>
      <c r="H40" s="13">
        <f>H37*G40</f>
        <v>2.9490383651355203</v>
      </c>
      <c r="I40" s="63" t="s">
        <v>12</v>
      </c>
    </row>
    <row r="41" spans="1:9" s="1" customFormat="1" ht="21" customHeight="1">
      <c r="A41" s="12">
        <v>3</v>
      </c>
      <c r="B41" s="15" t="s">
        <v>13</v>
      </c>
      <c r="C41" s="12"/>
      <c r="D41" s="12"/>
      <c r="E41" s="15" t="s">
        <v>36</v>
      </c>
      <c r="F41" s="12">
        <v>1</v>
      </c>
      <c r="G41" s="56">
        <v>0.015</v>
      </c>
      <c r="H41" s="13">
        <f>H37*G41</f>
        <v>6.319367925290401</v>
      </c>
      <c r="I41" s="15" t="s">
        <v>10</v>
      </c>
    </row>
    <row r="42" spans="1:9" s="1" customFormat="1" ht="21" customHeight="1">
      <c r="A42" s="12">
        <v>4</v>
      </c>
      <c r="B42" s="15" t="s">
        <v>14</v>
      </c>
      <c r="C42" s="12"/>
      <c r="D42" s="12"/>
      <c r="E42" s="15" t="s">
        <v>36</v>
      </c>
      <c r="F42" s="12">
        <v>1</v>
      </c>
      <c r="G42" s="56">
        <v>0.0046</v>
      </c>
      <c r="H42" s="13">
        <f>H37*G42</f>
        <v>1.9379394970890564</v>
      </c>
      <c r="I42" s="15" t="s">
        <v>15</v>
      </c>
    </row>
    <row r="43" spans="1:9" s="1" customFormat="1" ht="21" customHeight="1">
      <c r="A43" s="12">
        <v>5</v>
      </c>
      <c r="B43" s="15" t="s">
        <v>16</v>
      </c>
      <c r="C43" s="12"/>
      <c r="D43" s="12"/>
      <c r="E43" s="15" t="s">
        <v>36</v>
      </c>
      <c r="F43" s="12">
        <v>1</v>
      </c>
      <c r="G43" s="56">
        <v>0.005</v>
      </c>
      <c r="H43" s="13">
        <f>H37*G43</f>
        <v>2.1064559750968006</v>
      </c>
      <c r="I43" s="15" t="s">
        <v>17</v>
      </c>
    </row>
    <row r="44" spans="1:9" s="1" customFormat="1" ht="21" customHeight="1">
      <c r="A44" s="10" t="s">
        <v>18</v>
      </c>
      <c r="B44" s="28"/>
      <c r="C44" s="28"/>
      <c r="D44" s="28"/>
      <c r="E44" s="28"/>
      <c r="F44" s="28"/>
      <c r="G44" s="57"/>
      <c r="H44" s="52">
        <f>SUM(H39:H42)</f>
        <v>17.52571371280538</v>
      </c>
      <c r="I44" s="28"/>
    </row>
    <row r="45" spans="1:9" s="1" customFormat="1" ht="21" customHeight="1">
      <c r="A45" s="10" t="s">
        <v>19</v>
      </c>
      <c r="B45" s="28"/>
      <c r="C45" s="28"/>
      <c r="D45" s="28"/>
      <c r="E45" s="28"/>
      <c r="F45" s="28"/>
      <c r="G45" s="58"/>
      <c r="H45" s="52">
        <f>H37+H44</f>
        <v>438.8169087321655</v>
      </c>
      <c r="I45" s="64"/>
    </row>
    <row r="46" spans="1:9" s="1" customFormat="1" ht="39.75" customHeight="1">
      <c r="A46" s="2"/>
      <c r="B46" s="2"/>
      <c r="C46" s="2"/>
      <c r="D46" s="2"/>
      <c r="E46" s="2"/>
      <c r="F46" s="2"/>
      <c r="G46" s="2"/>
      <c r="H46" s="59"/>
      <c r="I46" s="2"/>
    </row>
    <row r="47" ht="14.25">
      <c r="J47">
        <f>H40+H42+H43</f>
        <v>6.993433837321378</v>
      </c>
    </row>
  </sheetData>
  <sheetProtection/>
  <mergeCells count="7">
    <mergeCell ref="A1:I1"/>
    <mergeCell ref="A3:I3"/>
    <mergeCell ref="A18:I18"/>
    <mergeCell ref="A36:C36"/>
    <mergeCell ref="A38:I38"/>
    <mergeCell ref="A44:B44"/>
    <mergeCell ref="A45:B45"/>
  </mergeCells>
  <printOptions/>
  <pageMargins left="0.7513888888888889" right="0.39305555555555555" top="0.2361111111111111" bottom="0.03888888888888889" header="0.27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WPS_1178778167</cp:lastModifiedBy>
  <dcterms:created xsi:type="dcterms:W3CDTF">2022-11-11T10:17:50Z</dcterms:created>
  <dcterms:modified xsi:type="dcterms:W3CDTF">2024-04-12T09:12:07Z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38A8DAC247024187B41865DAB4E20566_13</vt:lpwstr>
  </property>
</Properties>
</file>