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706" activeTab="0"/>
  </bookViews>
  <sheets>
    <sheet name="南区" sheetId="1" r:id="rId1"/>
  </sheets>
  <externalReferences>
    <externalReference r:id="rId4"/>
  </externalReferences>
  <definedNames>
    <definedName name="_xlnm.Print_Area" localSheetId="0">'南区'!$A$1:$J$31</definedName>
    <definedName name="_xlnm.Print_Titles" localSheetId="0">'南区'!$1:$4</definedName>
  </definedNames>
  <calcPr fullCalcOnLoad="1"/>
</workbook>
</file>

<file path=xl/sharedStrings.xml><?xml version="1.0" encoding="utf-8"?>
<sst xmlns="http://schemas.openxmlformats.org/spreadsheetml/2006/main" count="74" uniqueCount="57">
  <si>
    <t>工程审定概算表</t>
  </si>
  <si>
    <t>工程名称：平罗县人民医院古城社区卫生服务中心改造项目</t>
  </si>
  <si>
    <t>序
号</t>
  </si>
  <si>
    <r>
      <t>估  算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宋体"/>
        <family val="0"/>
      </rPr>
      <t>价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宋体"/>
        <family val="0"/>
      </rPr>
      <t>值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宋体"/>
        <family val="0"/>
      </rPr>
      <t>（万元）</t>
    </r>
  </si>
  <si>
    <t>技术经济指标</t>
  </si>
  <si>
    <t>占投资额(%)</t>
  </si>
  <si>
    <t>建筑工程</t>
  </si>
  <si>
    <t>安装工程</t>
  </si>
  <si>
    <t>其它费用</t>
  </si>
  <si>
    <t>合 计</t>
  </si>
  <si>
    <t>单位</t>
  </si>
  <si>
    <t>数量</t>
  </si>
  <si>
    <t>单位价值（元）</t>
  </si>
  <si>
    <t>一</t>
  </si>
  <si>
    <t>1</t>
  </si>
  <si>
    <t>水泵房工程</t>
  </si>
  <si>
    <t>㎡</t>
  </si>
  <si>
    <t>电气设备安装工程</t>
  </si>
  <si>
    <t>给排水工程</t>
  </si>
  <si>
    <t>室内工程</t>
  </si>
  <si>
    <t>采暖燃气工程</t>
  </si>
  <si>
    <t>电梯工程</t>
  </si>
  <si>
    <t>项</t>
  </si>
  <si>
    <t>医疗污水处理设备</t>
  </si>
  <si>
    <t>化粪池30方（成品）</t>
  </si>
  <si>
    <t>箱变630</t>
  </si>
  <si>
    <t>3</t>
  </si>
  <si>
    <t>BIM技术施工阶段</t>
  </si>
  <si>
    <t>3.1</t>
  </si>
  <si>
    <t>BIM技术工程服务费（施工阶段）</t>
  </si>
  <si>
    <t>3.2</t>
  </si>
  <si>
    <t>BIM技术审查服务费（施工阶段）</t>
  </si>
  <si>
    <t>二</t>
  </si>
  <si>
    <t>其他费用</t>
  </si>
  <si>
    <t>设计费</t>
  </si>
  <si>
    <t>计价格[2002]10号</t>
  </si>
  <si>
    <t>2</t>
  </si>
  <si>
    <t>BIM技术工程服务费</t>
  </si>
  <si>
    <t>设计阶段</t>
  </si>
  <si>
    <t>计价格[1999]1283号</t>
  </si>
  <si>
    <t>BIM技术审查服务费</t>
  </si>
  <si>
    <t>工程费×2.0%(市场价)</t>
  </si>
  <si>
    <t>4</t>
  </si>
  <si>
    <t>工程监理费</t>
  </si>
  <si>
    <t>计价格[2002]1980号</t>
  </si>
  <si>
    <t>5</t>
  </si>
  <si>
    <t>招标代理服务费</t>
  </si>
  <si>
    <t>工程费×0.53%</t>
  </si>
  <si>
    <t>6</t>
  </si>
  <si>
    <t>预（结）算编制费</t>
  </si>
  <si>
    <t>工程费×0.7%</t>
  </si>
  <si>
    <t>7</t>
  </si>
  <si>
    <t>施工图审查费</t>
  </si>
  <si>
    <t>工程费×0.1%（市场价）</t>
  </si>
  <si>
    <t>三</t>
  </si>
  <si>
    <t>预备费</t>
  </si>
  <si>
    <t>（工程费+其他费）×1%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</si>
</sst>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_ 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176" fontId="2" fillId="0" borderId="0" xfId="63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63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63" applyNumberFormat="1" applyFont="1" applyFill="1" applyAlignment="1">
      <alignment horizontal="center" vertical="center" wrapText="1"/>
      <protection/>
    </xf>
    <xf numFmtId="176" fontId="2" fillId="0" borderId="0" xfId="63" applyNumberFormat="1" applyFont="1" applyFill="1" applyAlignment="1">
      <alignment horizontal="left" vertical="center" wrapText="1"/>
      <protection/>
    </xf>
    <xf numFmtId="0" fontId="2" fillId="0" borderId="0" xfId="63" applyNumberFormat="1" applyFont="1" applyFill="1" applyAlignment="1">
      <alignment horizontal="center" vertical="center" wrapText="1"/>
      <protection/>
    </xf>
    <xf numFmtId="177" fontId="2" fillId="0" borderId="0" xfId="63" applyNumberFormat="1" applyFont="1" applyFill="1" applyAlignment="1">
      <alignment horizontal="center" vertical="center" wrapText="1"/>
      <protection/>
    </xf>
    <xf numFmtId="177" fontId="2" fillId="0" borderId="9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Alignment="1">
      <alignment horizontal="center" vertical="center" wrapText="1"/>
      <protection/>
    </xf>
    <xf numFmtId="49" fontId="3" fillId="0" borderId="0" xfId="63" applyNumberFormat="1" applyFont="1" applyFill="1" applyBorder="1" applyAlignment="1">
      <alignment horizontal="center" vertical="center" wrapText="1"/>
      <protection/>
    </xf>
    <xf numFmtId="176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4" fillId="0" borderId="0" xfId="63" applyNumberFormat="1" applyFont="1" applyFill="1" applyBorder="1" applyAlignment="1">
      <alignment horizontal="left" wrapText="1"/>
      <protection/>
    </xf>
    <xf numFmtId="176" fontId="4" fillId="0" borderId="0" xfId="63" applyNumberFormat="1" applyFont="1" applyFill="1" applyBorder="1" applyAlignment="1">
      <alignment horizontal="left" wrapText="1"/>
      <protection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176" fontId="2" fillId="0" borderId="9" xfId="63" applyNumberFormat="1" applyFont="1" applyFill="1" applyBorder="1" applyAlignment="1" applyProtection="1">
      <alignment horizontal="center" vertical="center" wrapText="1"/>
      <protection/>
    </xf>
    <xf numFmtId="176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49" fontId="5" fillId="0" borderId="9" xfId="63" applyNumberFormat="1" applyFont="1" applyFill="1" applyBorder="1" applyAlignment="1" applyProtection="1">
      <alignment horizontal="center" vertical="center" wrapText="1"/>
      <protection/>
    </xf>
    <xf numFmtId="176" fontId="5" fillId="0" borderId="9" xfId="63" applyNumberFormat="1" applyFont="1" applyFill="1" applyBorder="1" applyAlignment="1" applyProtection="1">
      <alignment horizontal="center" vertical="center" wrapText="1"/>
      <protection/>
    </xf>
    <xf numFmtId="179" fontId="2" fillId="0" borderId="9" xfId="63" applyNumberFormat="1" applyFont="1" applyFill="1" applyBorder="1" applyAlignment="1" applyProtection="1">
      <alignment horizontal="center" vertical="center" wrapText="1"/>
      <protection/>
    </xf>
    <xf numFmtId="176" fontId="5" fillId="0" borderId="10" xfId="63" applyNumberFormat="1" applyFont="1" applyFill="1" applyBorder="1" applyAlignment="1" applyProtection="1">
      <alignment horizontal="left" vertical="center" wrapText="1"/>
      <protection/>
    </xf>
    <xf numFmtId="180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7" fontId="2" fillId="0" borderId="9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1" xfId="63" applyNumberFormat="1" applyFont="1" applyFill="1" applyBorder="1" applyAlignment="1">
      <alignment horizontal="left" vertical="center" wrapText="1"/>
      <protection/>
    </xf>
    <xf numFmtId="176" fontId="2" fillId="0" borderId="12" xfId="63" applyNumberFormat="1" applyFont="1" applyFill="1" applyBorder="1" applyAlignment="1">
      <alignment horizontal="left" vertical="center" wrapText="1"/>
      <protection/>
    </xf>
    <xf numFmtId="176" fontId="2" fillId="0" borderId="10" xfId="63" applyNumberFormat="1" applyFont="1" applyFill="1" applyBorder="1" applyAlignment="1">
      <alignment horizontal="left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left" vertical="center" wrapText="1"/>
      <protection/>
    </xf>
    <xf numFmtId="178" fontId="6" fillId="0" borderId="9" xfId="0" applyNumberFormat="1" applyFont="1" applyFill="1" applyBorder="1" applyAlignment="1">
      <alignment vertical="center"/>
    </xf>
    <xf numFmtId="176" fontId="2" fillId="0" borderId="12" xfId="63" applyNumberFormat="1" applyFont="1" applyFill="1" applyBorder="1" applyAlignment="1">
      <alignment horizontal="center" vertical="center" wrapText="1"/>
      <protection/>
    </xf>
    <xf numFmtId="177" fontId="3" fillId="0" borderId="0" xfId="63" applyNumberFormat="1" applyFont="1" applyFill="1" applyBorder="1" applyAlignment="1">
      <alignment horizontal="center" vertical="center" wrapText="1"/>
      <protection/>
    </xf>
    <xf numFmtId="177" fontId="4" fillId="0" borderId="0" xfId="63" applyNumberFormat="1" applyFont="1" applyFill="1" applyBorder="1" applyAlignment="1">
      <alignment horizontal="left" wrapText="1"/>
      <protection/>
    </xf>
    <xf numFmtId="177" fontId="2" fillId="0" borderId="9" xfId="63" applyNumberFormat="1" applyFont="1" applyFill="1" applyBorder="1" applyAlignment="1" applyProtection="1">
      <alignment horizontal="center" vertical="center" wrapText="1"/>
      <protection/>
    </xf>
    <xf numFmtId="178" fontId="2" fillId="0" borderId="0" xfId="63" applyNumberFormat="1" applyFont="1" applyFill="1" applyAlignment="1" applyProtection="1">
      <alignment horizontal="center" vertical="center" wrapText="1"/>
      <protection/>
    </xf>
    <xf numFmtId="177" fontId="2" fillId="0" borderId="11" xfId="63" applyNumberFormat="1" applyFont="1" applyFill="1" applyBorder="1" applyAlignment="1" applyProtection="1">
      <alignment horizontal="center" vertical="center" wrapText="1"/>
      <protection/>
    </xf>
    <xf numFmtId="4" fontId="48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2" xfId="63" applyNumberFormat="1" applyFont="1" applyFill="1" applyBorder="1" applyAlignment="1">
      <alignment horizontal="center" vertical="center" wrapText="1"/>
      <protection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177" fontId="2" fillId="0" borderId="0" xfId="63" applyNumberFormat="1" applyFont="1" applyFill="1" applyBorder="1" applyAlignment="1">
      <alignment horizontal="center" vertical="center" wrapText="1"/>
      <protection/>
    </xf>
    <xf numFmtId="177" fontId="2" fillId="0" borderId="0" xfId="63" applyNumberFormat="1" applyFont="1" applyFill="1" applyBorder="1" applyAlignment="1">
      <alignment horizontal="center" vertical="center" wrapText="1"/>
      <protection/>
    </xf>
    <xf numFmtId="177" fontId="2" fillId="0" borderId="15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 2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Temp\360zip$Temp\360$0\3.19-&#24179;&#32599;&#21439;&#21476;&#22478;&#31038;&#21306;&#21355;&#29983;&#26381;&#21153;&#20013;&#24515;&#32500;&#20462;&#39033;&#30446;&#27010;&#31639;&#34920;&#24635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南区"/>
    </sheetNames>
    <sheetDataSet>
      <sheetData sheetId="0">
        <row r="5">
          <cell r="F5">
            <v>581.8104798870937</v>
          </cell>
        </row>
        <row r="22">
          <cell r="F22">
            <v>35.03076746303126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view="pageBreakPreview" zoomScaleSheetLayoutView="100" workbookViewId="0" topLeftCell="A1">
      <pane ySplit="5" topLeftCell="A6" activePane="bottomLeft" state="frozen"/>
      <selection pane="bottomLeft" activeCell="E7" sqref="E7"/>
    </sheetView>
  </sheetViews>
  <sheetFormatPr defaultColWidth="9.00390625" defaultRowHeight="14.25"/>
  <cols>
    <col min="1" max="1" width="5.25390625" style="6" customWidth="1"/>
    <col min="2" max="2" width="16.875" style="7" customWidth="1"/>
    <col min="3" max="3" width="9.375" style="3" customWidth="1"/>
    <col min="4" max="4" width="7.875" style="3" customWidth="1"/>
    <col min="5" max="5" width="9.375" style="3" customWidth="1"/>
    <col min="6" max="6" width="10.25390625" style="3" customWidth="1"/>
    <col min="7" max="7" width="7.625" style="3" customWidth="1"/>
    <col min="8" max="8" width="8.125" style="8" customWidth="1"/>
    <col min="9" max="9" width="11.00390625" style="9" customWidth="1"/>
    <col min="10" max="10" width="8.625" style="10" customWidth="1"/>
    <col min="11" max="11" width="26.25390625" style="3" customWidth="1"/>
    <col min="12" max="12" width="9.00390625" style="11" customWidth="1"/>
    <col min="13" max="254" width="9.00390625" style="3" customWidth="1"/>
    <col min="255" max="16384" width="9.00390625" style="5" customWidth="1"/>
  </cols>
  <sheetData>
    <row r="1" spans="1:10" ht="27" customHeight="1">
      <c r="A1" s="12" t="s">
        <v>0</v>
      </c>
      <c r="B1" s="13"/>
      <c r="C1" s="13"/>
      <c r="D1" s="13"/>
      <c r="E1" s="13"/>
      <c r="F1" s="13"/>
      <c r="G1" s="13"/>
      <c r="H1" s="14"/>
      <c r="I1" s="59"/>
      <c r="J1" s="59"/>
    </row>
    <row r="2" spans="1:10" ht="21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60"/>
    </row>
    <row r="3" spans="1:12" s="1" customFormat="1" ht="27" customHeight="1">
      <c r="A3" s="17" t="s">
        <v>2</v>
      </c>
      <c r="B3" s="18"/>
      <c r="C3" s="19" t="s">
        <v>3</v>
      </c>
      <c r="D3" s="19"/>
      <c r="E3" s="19"/>
      <c r="F3" s="19"/>
      <c r="G3" s="19" t="s">
        <v>4</v>
      </c>
      <c r="H3" s="20"/>
      <c r="I3" s="61"/>
      <c r="J3" s="61" t="s">
        <v>5</v>
      </c>
      <c r="L3" s="62"/>
    </row>
    <row r="4" spans="1:12" s="1" customFormat="1" ht="27" customHeight="1">
      <c r="A4" s="17"/>
      <c r="B4" s="1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20" t="s">
        <v>11</v>
      </c>
      <c r="I4" s="61" t="s">
        <v>12</v>
      </c>
      <c r="J4" s="61"/>
      <c r="L4" s="62"/>
    </row>
    <row r="5" spans="1:12" s="1" customFormat="1" ht="27" customHeight="1">
      <c r="A5" s="21" t="s">
        <v>13</v>
      </c>
      <c r="B5" s="22" t="s">
        <v>6</v>
      </c>
      <c r="C5" s="19">
        <f>C6+C10</f>
        <v>570.5722959999999</v>
      </c>
      <c r="D5" s="19">
        <f>D6+D10</f>
        <v>0</v>
      </c>
      <c r="E5" s="19">
        <f>E19</f>
        <v>5.107716888</v>
      </c>
      <c r="F5" s="19">
        <f>SUM(C5:E5)</f>
        <v>575.680012888</v>
      </c>
      <c r="G5" s="19"/>
      <c r="H5" s="23"/>
      <c r="I5" s="61"/>
      <c r="J5" s="34">
        <f>F5/F31*100</f>
        <v>93.43216111453152</v>
      </c>
      <c r="L5" s="62">
        <f>F5-'[1]南区'!$F$5</f>
        <v>-6.1304669990937555</v>
      </c>
    </row>
    <row r="6" spans="1:12" s="1" customFormat="1" ht="27" customHeight="1">
      <c r="A6" s="21" t="s">
        <v>14</v>
      </c>
      <c r="B6" s="24" t="s">
        <v>15</v>
      </c>
      <c r="C6" s="19">
        <f>SUM(C7:C9)</f>
        <v>91.804905</v>
      </c>
      <c r="D6" s="19"/>
      <c r="E6" s="19"/>
      <c r="F6" s="19"/>
      <c r="G6" s="19"/>
      <c r="H6" s="23"/>
      <c r="I6" s="63"/>
      <c r="J6" s="34"/>
      <c r="L6" s="62"/>
    </row>
    <row r="7" spans="1:255" s="2" customFormat="1" ht="27" customHeight="1">
      <c r="A7" s="25">
        <v>1.1</v>
      </c>
      <c r="B7" s="26" t="s">
        <v>6</v>
      </c>
      <c r="C7" s="27">
        <f>H7*I7/10000</f>
        <v>79.564513</v>
      </c>
      <c r="D7" s="28"/>
      <c r="E7" s="29"/>
      <c r="F7" s="28">
        <f>SUM(C7:E7)</f>
        <v>79.564513</v>
      </c>
      <c r="G7" s="30" t="s">
        <v>16</v>
      </c>
      <c r="H7" s="31">
        <v>211</v>
      </c>
      <c r="I7" s="64">
        <v>3770.83</v>
      </c>
      <c r="J7" s="65"/>
      <c r="L7" s="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3" customFormat="1" ht="27" customHeight="1">
      <c r="A8" s="25">
        <v>1.2</v>
      </c>
      <c r="B8" s="32" t="s">
        <v>17</v>
      </c>
      <c r="C8" s="27">
        <f>H8*I8/10000</f>
        <v>11.203256000000001</v>
      </c>
      <c r="D8" s="28"/>
      <c r="E8" s="33"/>
      <c r="F8" s="28">
        <f aca="true" t="shared" si="0" ref="F8:F12">H8*I8/10000</f>
        <v>11.203256000000001</v>
      </c>
      <c r="G8" s="30" t="s">
        <v>16</v>
      </c>
      <c r="H8" s="31">
        <v>211</v>
      </c>
      <c r="I8" s="64">
        <v>530.96</v>
      </c>
      <c r="J8" s="33"/>
      <c r="L8" s="11"/>
    </row>
    <row r="9" spans="1:12" s="3" customFormat="1" ht="27" customHeight="1">
      <c r="A9" s="25">
        <v>1.2999999999999998</v>
      </c>
      <c r="B9" s="32" t="s">
        <v>18</v>
      </c>
      <c r="C9" s="27">
        <f>H9*I9/10000</f>
        <v>1.037136</v>
      </c>
      <c r="D9" s="28"/>
      <c r="E9" s="33"/>
      <c r="F9" s="28">
        <f t="shared" si="0"/>
        <v>1.037136</v>
      </c>
      <c r="G9" s="30" t="s">
        <v>16</v>
      </c>
      <c r="H9" s="31">
        <v>211</v>
      </c>
      <c r="I9" s="65">
        <f>10371.36/211</f>
        <v>49.15336492890996</v>
      </c>
      <c r="J9" s="33"/>
      <c r="L9" s="11"/>
    </row>
    <row r="10" spans="1:12" s="3" customFormat="1" ht="27" customHeight="1">
      <c r="A10" s="34">
        <v>2</v>
      </c>
      <c r="B10" s="35" t="s">
        <v>19</v>
      </c>
      <c r="C10" s="27">
        <f>SUM(C11:C18)</f>
        <v>478.767391</v>
      </c>
      <c r="D10" s="28"/>
      <c r="E10" s="33"/>
      <c r="F10" s="28"/>
      <c r="G10" s="30"/>
      <c r="H10" s="36"/>
      <c r="I10" s="65"/>
      <c r="J10" s="33"/>
      <c r="L10" s="11"/>
    </row>
    <row r="11" spans="1:12" s="3" customFormat="1" ht="27" customHeight="1">
      <c r="A11" s="25">
        <v>2.1</v>
      </c>
      <c r="B11" s="32" t="s">
        <v>6</v>
      </c>
      <c r="C11" s="27">
        <f>H11*I11/10000</f>
        <v>178.0168032</v>
      </c>
      <c r="D11" s="28"/>
      <c r="E11" s="33"/>
      <c r="F11" s="28">
        <f>H11*I11/10000</f>
        <v>178.0168032</v>
      </c>
      <c r="G11" s="30" t="s">
        <v>16</v>
      </c>
      <c r="H11" s="36">
        <v>1771.1</v>
      </c>
      <c r="I11" s="64">
        <v>1005.12</v>
      </c>
      <c r="J11" s="33"/>
      <c r="L11" s="11"/>
    </row>
    <row r="12" spans="1:12" s="3" customFormat="1" ht="27" customHeight="1">
      <c r="A12" s="25">
        <v>2.2</v>
      </c>
      <c r="B12" s="32" t="s">
        <v>17</v>
      </c>
      <c r="C12" s="27">
        <f aca="true" t="shared" si="1" ref="C12:C18">H12*I12/10000</f>
        <v>177.6537277</v>
      </c>
      <c r="D12" s="28"/>
      <c r="E12" s="33"/>
      <c r="F12" s="28">
        <f>H12*I12/10000</f>
        <v>177.6537277</v>
      </c>
      <c r="G12" s="30" t="s">
        <v>16</v>
      </c>
      <c r="H12" s="36">
        <v>1771.1</v>
      </c>
      <c r="I12" s="64">
        <v>1003.07</v>
      </c>
      <c r="J12" s="33"/>
      <c r="L12" s="11"/>
    </row>
    <row r="13" spans="1:12" s="3" customFormat="1" ht="27" customHeight="1">
      <c r="A13" s="25">
        <v>2.3000000000000003</v>
      </c>
      <c r="B13" s="32" t="s">
        <v>20</v>
      </c>
      <c r="C13" s="27">
        <f t="shared" si="1"/>
        <v>7.6104167</v>
      </c>
      <c r="D13" s="28"/>
      <c r="E13" s="33"/>
      <c r="F13" s="28">
        <f aca="true" t="shared" si="2" ref="F13:F18">H13*I13/10000</f>
        <v>7.6104167</v>
      </c>
      <c r="G13" s="30" t="s">
        <v>16</v>
      </c>
      <c r="H13" s="36">
        <v>1771.1</v>
      </c>
      <c r="I13" s="64">
        <v>42.97</v>
      </c>
      <c r="J13" s="33"/>
      <c r="L13" s="11"/>
    </row>
    <row r="14" spans="1:12" s="3" customFormat="1" ht="27" customHeight="1">
      <c r="A14" s="25">
        <v>2.4000000000000004</v>
      </c>
      <c r="B14" s="32" t="s">
        <v>18</v>
      </c>
      <c r="C14" s="27">
        <f t="shared" si="1"/>
        <v>24.2534434</v>
      </c>
      <c r="D14" s="28"/>
      <c r="E14" s="33"/>
      <c r="F14" s="28">
        <f t="shared" si="2"/>
        <v>24.2534434</v>
      </c>
      <c r="G14" s="30" t="s">
        <v>16</v>
      </c>
      <c r="H14" s="36">
        <v>1771.1</v>
      </c>
      <c r="I14" s="64">
        <v>136.94</v>
      </c>
      <c r="J14" s="33"/>
      <c r="L14" s="11"/>
    </row>
    <row r="15" spans="1:12" s="3" customFormat="1" ht="27" customHeight="1">
      <c r="A15" s="25">
        <v>2.5000000000000004</v>
      </c>
      <c r="B15" s="32" t="s">
        <v>21</v>
      </c>
      <c r="C15" s="27">
        <f t="shared" si="1"/>
        <v>39.24</v>
      </c>
      <c r="D15" s="28"/>
      <c r="E15" s="33"/>
      <c r="F15" s="28">
        <f t="shared" si="2"/>
        <v>39.24</v>
      </c>
      <c r="G15" s="30" t="s">
        <v>22</v>
      </c>
      <c r="H15" s="36">
        <v>1</v>
      </c>
      <c r="I15" s="64">
        <v>392400</v>
      </c>
      <c r="J15" s="33"/>
      <c r="L15" s="11"/>
    </row>
    <row r="16" spans="1:12" s="3" customFormat="1" ht="27" customHeight="1">
      <c r="A16" s="25">
        <v>2.6000000000000005</v>
      </c>
      <c r="B16" s="32" t="s">
        <v>23</v>
      </c>
      <c r="C16" s="27">
        <f t="shared" si="1"/>
        <v>29.43</v>
      </c>
      <c r="D16" s="28"/>
      <c r="E16" s="33"/>
      <c r="F16" s="28">
        <f t="shared" si="2"/>
        <v>29.43</v>
      </c>
      <c r="G16" s="30" t="s">
        <v>22</v>
      </c>
      <c r="H16" s="36">
        <v>1</v>
      </c>
      <c r="I16" s="64">
        <v>294300</v>
      </c>
      <c r="J16" s="33"/>
      <c r="L16" s="11"/>
    </row>
    <row r="17" spans="1:12" s="3" customFormat="1" ht="27" customHeight="1">
      <c r="A17" s="25">
        <v>2.7000000000000006</v>
      </c>
      <c r="B17" s="32" t="s">
        <v>24</v>
      </c>
      <c r="C17" s="27">
        <f t="shared" si="1"/>
        <v>2.943</v>
      </c>
      <c r="D17" s="28"/>
      <c r="E17" s="33"/>
      <c r="F17" s="28">
        <f t="shared" si="2"/>
        <v>2.943</v>
      </c>
      <c r="G17" s="30" t="s">
        <v>22</v>
      </c>
      <c r="H17" s="36">
        <v>1</v>
      </c>
      <c r="I17" s="64">
        <v>29430</v>
      </c>
      <c r="J17" s="33"/>
      <c r="L17" s="11"/>
    </row>
    <row r="18" spans="1:12" s="3" customFormat="1" ht="27" customHeight="1">
      <c r="A18" s="25">
        <v>2.8000000000000007</v>
      </c>
      <c r="B18" s="32" t="s">
        <v>25</v>
      </c>
      <c r="C18" s="27">
        <f t="shared" si="1"/>
        <v>19.62</v>
      </c>
      <c r="D18" s="28"/>
      <c r="E18" s="33"/>
      <c r="F18" s="28">
        <f t="shared" si="2"/>
        <v>19.62</v>
      </c>
      <c r="G18" s="30" t="s">
        <v>22</v>
      </c>
      <c r="H18" s="36">
        <v>1</v>
      </c>
      <c r="I18" s="65">
        <v>196200</v>
      </c>
      <c r="J18" s="33"/>
      <c r="L18" s="11"/>
    </row>
    <row r="19" spans="1:12" s="3" customFormat="1" ht="27" customHeight="1">
      <c r="A19" s="37" t="s">
        <v>26</v>
      </c>
      <c r="B19" s="38" t="s">
        <v>27</v>
      </c>
      <c r="C19" s="33"/>
      <c r="D19" s="28"/>
      <c r="E19" s="28">
        <f>E20+E21</f>
        <v>5.107716888</v>
      </c>
      <c r="F19" s="28"/>
      <c r="G19" s="30"/>
      <c r="H19" s="36"/>
      <c r="I19" s="65"/>
      <c r="J19" s="33"/>
      <c r="L19" s="11"/>
    </row>
    <row r="20" spans="1:12" s="3" customFormat="1" ht="33" customHeight="1">
      <c r="A20" s="37" t="s">
        <v>28</v>
      </c>
      <c r="B20" s="39" t="s">
        <v>29</v>
      </c>
      <c r="C20" s="33"/>
      <c r="D20" s="28"/>
      <c r="E20" s="28">
        <f>2264*15/10000</f>
        <v>3.396</v>
      </c>
      <c r="F20" s="28"/>
      <c r="G20" s="30"/>
      <c r="H20" s="36"/>
      <c r="I20" s="65"/>
      <c r="J20" s="33"/>
      <c r="L20" s="11"/>
    </row>
    <row r="21" spans="1:12" s="3" customFormat="1" ht="39" customHeight="1">
      <c r="A21" s="37" t="s">
        <v>30</v>
      </c>
      <c r="B21" s="39" t="s">
        <v>31</v>
      </c>
      <c r="C21" s="33"/>
      <c r="D21" s="28"/>
      <c r="E21" s="28">
        <f>C5*0.003</f>
        <v>1.7117168879999998</v>
      </c>
      <c r="F21" s="28"/>
      <c r="G21" s="30"/>
      <c r="H21" s="36"/>
      <c r="I21" s="65"/>
      <c r="J21" s="33"/>
      <c r="L21" s="11"/>
    </row>
    <row r="22" spans="1:23" s="4" customFormat="1" ht="33" customHeight="1">
      <c r="A22" s="37" t="s">
        <v>32</v>
      </c>
      <c r="B22" s="40" t="s">
        <v>33</v>
      </c>
      <c r="C22" s="41"/>
      <c r="D22" s="41"/>
      <c r="E22" s="41">
        <f>SUM(E23:E29)</f>
        <v>34.710781152879996</v>
      </c>
      <c r="F22" s="41">
        <f>SUM(F23:F29)</f>
        <v>34.710781152879996</v>
      </c>
      <c r="G22" s="42"/>
      <c r="H22" s="43"/>
      <c r="I22" s="66"/>
      <c r="J22" s="34">
        <f>F22/F31*100</f>
        <v>5.633517274323162</v>
      </c>
      <c r="K22" s="3"/>
      <c r="L22" s="11">
        <f>F22-'[1]南区'!$F$22</f>
        <v>-0.3199863101512648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5" customFormat="1" ht="25.5" customHeight="1">
      <c r="A23" s="44" t="s">
        <v>14</v>
      </c>
      <c r="B23" s="45" t="s">
        <v>34</v>
      </c>
      <c r="C23" s="46"/>
      <c r="D23" s="47"/>
      <c r="E23" s="41">
        <f>F23</f>
        <v>11.411445919999998</v>
      </c>
      <c r="F23" s="41">
        <f>C5*0.02</f>
        <v>11.411445919999998</v>
      </c>
      <c r="G23" s="48" t="s">
        <v>35</v>
      </c>
      <c r="H23" s="49"/>
      <c r="I23" s="67"/>
      <c r="J23" s="68"/>
      <c r="K23" s="3"/>
      <c r="L23" s="1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5" customFormat="1" ht="33" customHeight="1">
      <c r="A24" s="44" t="s">
        <v>36</v>
      </c>
      <c r="B24" s="50" t="s">
        <v>37</v>
      </c>
      <c r="C24" s="51" t="s">
        <v>38</v>
      </c>
      <c r="D24" s="52"/>
      <c r="E24" s="41">
        <f aca="true" t="shared" si="3" ref="E23:E30">F24</f>
        <v>3.8488</v>
      </c>
      <c r="F24" s="30">
        <f>2264*17/10000</f>
        <v>3.8488</v>
      </c>
      <c r="G24" s="48" t="s">
        <v>39</v>
      </c>
      <c r="H24" s="49"/>
      <c r="I24" s="67"/>
      <c r="J24" s="68"/>
      <c r="K24" s="3"/>
      <c r="L24" s="1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5" customFormat="1" ht="30.75" customHeight="1">
      <c r="A25" s="44" t="s">
        <v>26</v>
      </c>
      <c r="B25" s="50" t="s">
        <v>40</v>
      </c>
      <c r="C25" s="51" t="s">
        <v>38</v>
      </c>
      <c r="D25" s="52"/>
      <c r="E25" s="41">
        <f t="shared" si="3"/>
        <v>2.8528614799999996</v>
      </c>
      <c r="F25" s="41">
        <f>C5*0.005</f>
        <v>2.8528614799999996</v>
      </c>
      <c r="G25" s="48" t="s">
        <v>41</v>
      </c>
      <c r="H25" s="49"/>
      <c r="I25" s="67"/>
      <c r="J25" s="68"/>
      <c r="K25" s="3"/>
      <c r="L25" s="1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5" customFormat="1" ht="27" customHeight="1">
      <c r="A26" s="44" t="s">
        <v>42</v>
      </c>
      <c r="B26" s="45" t="s">
        <v>43</v>
      </c>
      <c r="C26" s="46"/>
      <c r="D26" s="47"/>
      <c r="E26" s="41">
        <f t="shared" si="3"/>
        <v>10.270301327999999</v>
      </c>
      <c r="F26" s="41">
        <f>C5*0.018</f>
        <v>10.270301327999999</v>
      </c>
      <c r="G26" s="48" t="s">
        <v>44</v>
      </c>
      <c r="H26" s="49"/>
      <c r="I26" s="67"/>
      <c r="J26" s="68"/>
      <c r="K26" s="3"/>
      <c r="L26" s="1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5" customFormat="1" ht="24.75" customHeight="1">
      <c r="A27" s="44" t="s">
        <v>45</v>
      </c>
      <c r="B27" s="45" t="s">
        <v>46</v>
      </c>
      <c r="C27" s="46"/>
      <c r="D27" s="47"/>
      <c r="E27" s="41">
        <f t="shared" si="3"/>
        <v>1.727040038664</v>
      </c>
      <c r="F27" s="41">
        <f>F5*0.003</f>
        <v>1.727040038664</v>
      </c>
      <c r="G27" s="48" t="s">
        <v>47</v>
      </c>
      <c r="H27" s="49"/>
      <c r="I27" s="67"/>
      <c r="J27" s="68"/>
      <c r="K27" s="3"/>
      <c r="L27" s="1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5" customFormat="1" ht="21.75" customHeight="1">
      <c r="A28" s="44" t="s">
        <v>48</v>
      </c>
      <c r="B28" s="45" t="s">
        <v>49</v>
      </c>
      <c r="C28" s="46"/>
      <c r="D28" s="47"/>
      <c r="E28" s="41">
        <f t="shared" si="3"/>
        <v>4.029760090216</v>
      </c>
      <c r="F28" s="41">
        <f>F5*0.007</f>
        <v>4.029760090216</v>
      </c>
      <c r="G28" s="48" t="s">
        <v>50</v>
      </c>
      <c r="H28" s="49"/>
      <c r="I28" s="69"/>
      <c r="J28" s="68"/>
      <c r="K28" s="3"/>
      <c r="L28" s="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5" customFormat="1" ht="25.5" customHeight="1">
      <c r="A29" s="44" t="s">
        <v>51</v>
      </c>
      <c r="B29" s="45" t="s">
        <v>52</v>
      </c>
      <c r="C29" s="46"/>
      <c r="D29" s="47"/>
      <c r="E29" s="41">
        <f t="shared" si="3"/>
        <v>0.5705722959999999</v>
      </c>
      <c r="F29" s="53">
        <f>C5*0.001</f>
        <v>0.5705722959999999</v>
      </c>
      <c r="G29" s="54" t="s">
        <v>53</v>
      </c>
      <c r="H29" s="55"/>
      <c r="I29" s="70"/>
      <c r="J29" s="68"/>
      <c r="K29" s="3"/>
      <c r="L29" s="1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4" customFormat="1" ht="31.5" customHeight="1">
      <c r="A30" s="37" t="s">
        <v>54</v>
      </c>
      <c r="B30" s="56" t="s">
        <v>55</v>
      </c>
      <c r="C30" s="41"/>
      <c r="D30" s="41"/>
      <c r="E30" s="57">
        <f t="shared" si="3"/>
        <v>5.75680012888</v>
      </c>
      <c r="F30" s="41">
        <f>(F5)*0.01</f>
        <v>5.75680012888</v>
      </c>
      <c r="G30" s="42" t="s">
        <v>56</v>
      </c>
      <c r="H30" s="43"/>
      <c r="I30" s="66"/>
      <c r="J30" s="34">
        <f>F30/F31*100</f>
        <v>0.9343216111453154</v>
      </c>
      <c r="K30" s="3"/>
      <c r="L30" s="1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5" customFormat="1" ht="28.5" customHeight="1">
      <c r="A31" s="37"/>
      <c r="B31" s="47"/>
      <c r="C31" s="41">
        <f>F5</f>
        <v>575.680012888</v>
      </c>
      <c r="D31" s="41">
        <f>F22</f>
        <v>34.710781152879996</v>
      </c>
      <c r="E31" s="41">
        <f>E30</f>
        <v>5.75680012888</v>
      </c>
      <c r="F31" s="41">
        <f>F5+F22+F30</f>
        <v>616.1475941697599</v>
      </c>
      <c r="G31" s="42"/>
      <c r="H31" s="58"/>
      <c r="I31" s="71"/>
      <c r="J31" s="34">
        <f>J5+J22+J30</f>
        <v>100.00000000000001</v>
      </c>
      <c r="K31" s="3"/>
      <c r="L31" s="1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9:10" ht="14.25">
      <c r="I32" s="72"/>
      <c r="J32" s="73"/>
    </row>
    <row r="33" spans="9:10" ht="14.25">
      <c r="I33" s="72"/>
      <c r="J33" s="73"/>
    </row>
    <row r="34" spans="9:10" ht="14.25">
      <c r="I34" s="72"/>
      <c r="J34" s="73"/>
    </row>
    <row r="35" spans="9:10" ht="14.25">
      <c r="I35" s="72"/>
      <c r="J35" s="73"/>
    </row>
    <row r="36" spans="9:10" ht="14.25">
      <c r="I36" s="72"/>
      <c r="J36" s="73"/>
    </row>
    <row r="37" spans="9:10" ht="14.25">
      <c r="I37" s="72"/>
      <c r="J37" s="73"/>
    </row>
    <row r="38" spans="9:10" ht="14.25">
      <c r="I38" s="72"/>
      <c r="J38" s="73"/>
    </row>
    <row r="39" spans="9:10" ht="14.25">
      <c r="I39" s="72"/>
      <c r="J39" s="73"/>
    </row>
    <row r="40" spans="9:10" ht="14.25">
      <c r="I40" s="72"/>
      <c r="J40" s="73"/>
    </row>
    <row r="41" spans="9:10" ht="14.25">
      <c r="I41" s="72"/>
      <c r="J41" s="73"/>
    </row>
    <row r="42" spans="9:10" ht="14.25">
      <c r="I42" s="72"/>
      <c r="J42" s="73"/>
    </row>
    <row r="43" spans="9:10" ht="14.25">
      <c r="I43" s="72"/>
      <c r="J43" s="73"/>
    </row>
    <row r="44" spans="9:10" ht="14.25">
      <c r="I44" s="72"/>
      <c r="J44" s="73"/>
    </row>
    <row r="45" spans="9:10" ht="14.25">
      <c r="I45" s="72"/>
      <c r="J45" s="73"/>
    </row>
    <row r="46" spans="9:10" ht="14.25">
      <c r="I46" s="72"/>
      <c r="J46" s="73"/>
    </row>
    <row r="47" spans="9:10" ht="14.25">
      <c r="I47" s="72"/>
      <c r="J47" s="73"/>
    </row>
    <row r="48" spans="9:10" ht="14.25">
      <c r="I48" s="72"/>
      <c r="J48" s="73"/>
    </row>
    <row r="49" spans="9:10" ht="14.25">
      <c r="I49" s="72"/>
      <c r="J49" s="73"/>
    </row>
    <row r="50" spans="9:10" ht="14.25">
      <c r="I50" s="72"/>
      <c r="J50" s="73"/>
    </row>
    <row r="51" spans="9:10" ht="14.25">
      <c r="I51" s="72"/>
      <c r="J51" s="73"/>
    </row>
    <row r="52" spans="9:10" ht="14.25">
      <c r="I52" s="72"/>
      <c r="J52" s="73"/>
    </row>
    <row r="53" spans="9:10" ht="14.25">
      <c r="I53" s="72"/>
      <c r="J53" s="73"/>
    </row>
    <row r="54" spans="9:10" ht="14.25">
      <c r="I54" s="72"/>
      <c r="J54" s="73"/>
    </row>
    <row r="55" spans="9:10" ht="14.25">
      <c r="I55" s="72"/>
      <c r="J55" s="73"/>
    </row>
    <row r="56" spans="9:10" ht="14.25">
      <c r="I56" s="72"/>
      <c r="J56" s="73"/>
    </row>
    <row r="57" spans="9:10" ht="14.25">
      <c r="I57" s="72"/>
      <c r="J57" s="73"/>
    </row>
    <row r="58" spans="9:10" ht="14.25">
      <c r="I58" s="72"/>
      <c r="J58" s="73"/>
    </row>
    <row r="59" spans="9:10" ht="14.25">
      <c r="I59" s="72"/>
      <c r="J59" s="73"/>
    </row>
    <row r="60" spans="9:10" ht="14.25">
      <c r="I60" s="72"/>
      <c r="J60" s="73"/>
    </row>
    <row r="61" spans="9:10" ht="14.25">
      <c r="I61" s="72"/>
      <c r="J61" s="73"/>
    </row>
    <row r="62" spans="9:10" ht="14.25">
      <c r="I62" s="72"/>
      <c r="J62" s="73"/>
    </row>
    <row r="63" spans="9:10" ht="14.25">
      <c r="I63" s="72"/>
      <c r="J63" s="73"/>
    </row>
    <row r="64" spans="9:10" ht="14.25">
      <c r="I64" s="72"/>
      <c r="J64" s="73"/>
    </row>
    <row r="65" spans="9:10" ht="14.25">
      <c r="I65" s="72"/>
      <c r="J65" s="73"/>
    </row>
    <row r="66" spans="9:10" ht="14.25">
      <c r="I66" s="72"/>
      <c r="J66" s="73"/>
    </row>
    <row r="67" spans="9:10" ht="14.25">
      <c r="I67" s="72"/>
      <c r="J67" s="73"/>
    </row>
    <row r="68" spans="9:10" ht="14.25">
      <c r="I68" s="72"/>
      <c r="J68" s="73"/>
    </row>
    <row r="69" spans="9:10" ht="14.25">
      <c r="I69" s="72"/>
      <c r="J69" s="73"/>
    </row>
    <row r="70" spans="9:10" ht="14.25">
      <c r="I70" s="72"/>
      <c r="J70" s="73"/>
    </row>
    <row r="71" spans="9:10" ht="14.25">
      <c r="I71" s="72"/>
      <c r="J71" s="73"/>
    </row>
    <row r="72" spans="9:10" ht="14.25">
      <c r="I72" s="72"/>
      <c r="J72" s="73"/>
    </row>
    <row r="73" spans="9:10" ht="14.25">
      <c r="I73" s="72"/>
      <c r="J73" s="73"/>
    </row>
    <row r="74" spans="9:10" ht="14.25">
      <c r="I74" s="72"/>
      <c r="J74" s="73"/>
    </row>
    <row r="75" spans="9:10" ht="14.25">
      <c r="I75" s="72"/>
      <c r="J75" s="73"/>
    </row>
    <row r="76" spans="9:10" ht="14.25">
      <c r="I76" s="72"/>
      <c r="J76" s="73"/>
    </row>
    <row r="77" spans="9:10" ht="14.25">
      <c r="I77" s="72"/>
      <c r="J77" s="73"/>
    </row>
    <row r="78" spans="9:10" ht="14.25">
      <c r="I78" s="72"/>
      <c r="J78" s="73"/>
    </row>
    <row r="79" spans="9:10" ht="14.25">
      <c r="I79" s="72"/>
      <c r="J79" s="73"/>
    </row>
    <row r="80" spans="9:10" ht="14.25">
      <c r="I80" s="72"/>
      <c r="J80" s="73"/>
    </row>
    <row r="81" spans="9:10" ht="14.25">
      <c r="I81" s="72"/>
      <c r="J81" s="73"/>
    </row>
    <row r="82" spans="9:10" ht="14.25">
      <c r="I82" s="72"/>
      <c r="J82" s="73"/>
    </row>
    <row r="83" ht="14.25">
      <c r="J83" s="74"/>
    </row>
  </sheetData>
  <sheetProtection/>
  <mergeCells count="24">
    <mergeCell ref="A1:J1"/>
    <mergeCell ref="A2:J2"/>
    <mergeCell ref="C3:F3"/>
    <mergeCell ref="G3:I3"/>
    <mergeCell ref="G22:I22"/>
    <mergeCell ref="B23:D23"/>
    <mergeCell ref="G23:I23"/>
    <mergeCell ref="C24:D24"/>
    <mergeCell ref="G24:I24"/>
    <mergeCell ref="C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G30:I30"/>
    <mergeCell ref="G31:I31"/>
    <mergeCell ref="A3:A4"/>
    <mergeCell ref="B3:B4"/>
    <mergeCell ref="J3:J4"/>
  </mergeCells>
  <printOptions horizontalCentered="1"/>
  <pageMargins left="0.6298611111111111" right="0.4722222222222222" top="0.3145833333333333" bottom="0.2361111111111111" header="0.19652777777777777" footer="0.19652777777777777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WPS_1178778167</cp:lastModifiedBy>
  <cp:lastPrinted>2014-06-05T06:43:52Z</cp:lastPrinted>
  <dcterms:created xsi:type="dcterms:W3CDTF">2015-06-04T07:32:03Z</dcterms:created>
  <dcterms:modified xsi:type="dcterms:W3CDTF">2024-03-27T01:50:18Z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DCDA97F2252D45659EBED9C5ADA4ECEF_13</vt:lpwstr>
  </property>
</Properties>
</file>