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83" firstSheet="1" activeTab="1"/>
  </bookViews>
  <sheets>
    <sheet name="总概算表 " sheetId="1" state="hidden" r:id="rId1"/>
    <sheet name="概算表 " sheetId="2" r:id="rId2"/>
  </sheets>
  <definedNames>
    <definedName name="_xlnm.Print_Titles" localSheetId="1">'概算表 '!$1:$4</definedName>
  </definedNames>
  <calcPr fullCalcOnLoad="1"/>
</workbook>
</file>

<file path=xl/sharedStrings.xml><?xml version="1.0" encoding="utf-8"?>
<sst xmlns="http://schemas.openxmlformats.org/spreadsheetml/2006/main" count="99" uniqueCount="63">
  <si>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</si>
  <si>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</si>
  <si>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</si>
  <si>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</si>
  <si>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</si>
  <si>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</si>
  <si>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</si>
  <si>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</si>
  <si>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</si>
  <si>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</si>
  <si>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</si>
  <si>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</si>
  <si>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</si>
  <si>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</si>
  <si>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</si>
  <si>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</si>
  <si>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</si>
  <si>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</si>
  <si>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</si>
  <si>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</si>
  <si>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工程概算表</t>
  </si>
  <si>
    <t>项目名称：平罗县农具厂片区小游园多功能运动场项目</t>
  </si>
  <si>
    <t>序号</t>
  </si>
  <si>
    <t>工程或费用名称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</si>
  <si>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</si>
  <si>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</si>
  <si>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</si>
  <si>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</si>
  <si>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</si>
  <si>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</si>
  <si>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工程费用</t>
  </si>
  <si>
    <t>多功能球场</t>
  </si>
  <si>
    <t>㎡</t>
  </si>
  <si>
    <t>标线1</t>
  </si>
  <si>
    <t>安全围网</t>
  </si>
  <si>
    <t>花岗岩道牙</t>
  </si>
  <si>
    <t>m</t>
  </si>
  <si>
    <t>球场灯</t>
  </si>
  <si>
    <t>盏</t>
  </si>
  <si>
    <t>多功能球架</t>
  </si>
  <si>
    <t>副</t>
  </si>
  <si>
    <t>成品坐凳</t>
  </si>
  <si>
    <t>个</t>
  </si>
  <si>
    <t>拆除面包砖</t>
  </si>
  <si>
    <t>混凝土硬化</t>
  </si>
  <si>
    <t>芝麻白花岗岩道牙</t>
  </si>
  <si>
    <t>标线2</t>
  </si>
  <si>
    <t>场地平整</t>
  </si>
  <si>
    <t>挖方</t>
  </si>
  <si>
    <t>m³</t>
  </si>
  <si>
    <t>填方</t>
  </si>
  <si>
    <t>建设项目管理费</t>
  </si>
  <si>
    <t>万元</t>
  </si>
  <si>
    <t>工程设计费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</si>
  <si>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</si>
  <si>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</si>
  <si>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</si>
  <si>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</si>
  <si>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</si>
  <si>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>三</t>
  </si>
  <si>
    <t>预备费</t>
  </si>
  <si>
    <t>总投资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</si>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</sst>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;[Red]0.0"/>
    <numFmt numFmtId="179" formatCode="0_ "/>
    <numFmt numFmtId="180" formatCode="0.00_);[Red]\(0.00\)"/>
    <numFmt numFmtId="181" formatCode="0;[Red]0"/>
    <numFmt numFmtId="182" formatCode="0.0_);[Red]\(0.0\)"/>
    <numFmt numFmtId="183" formatCode="0.0"/>
    <numFmt numFmtId="184" formatCode="0;_搀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8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9" fillId="14" borderId="4" applyNumberFormat="0" applyAlignment="0" applyProtection="0"/>
    <xf numFmtId="0" fontId="21" fillId="5" borderId="6" applyNumberFormat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8" fillId="3" borderId="4" applyNumberFormat="0" applyAlignment="0" applyProtection="0"/>
    <xf numFmtId="0" fontId="33" fillId="0" borderId="7" applyNumberFormat="0" applyFill="0" applyAlignment="0" applyProtection="0"/>
    <xf numFmtId="0" fontId="34" fillId="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2" borderId="1" applyNumberFormat="0" applyFont="0" applyAlignment="0" applyProtection="0"/>
    <xf numFmtId="0" fontId="19" fillId="14" borderId="5" applyNumberFormat="0" applyAlignment="0" applyProtection="0"/>
    <xf numFmtId="0" fontId="36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16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28" borderId="0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1" fillId="28" borderId="0" xfId="0" applyFont="1" applyFill="1" applyBorder="1" applyAlignment="1">
      <alignment horizontal="left" vertical="center"/>
    </xf>
    <xf numFmtId="0" fontId="1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horizontal="left" vertical="center"/>
    </xf>
    <xf numFmtId="176" fontId="4" fillId="29" borderId="13" xfId="0" applyNumberFormat="1" applyFont="1" applyFill="1" applyBorder="1" applyAlignment="1">
      <alignment horizontal="center" vertical="center"/>
    </xf>
    <xf numFmtId="2" fontId="4" fillId="29" borderId="13" xfId="0" applyNumberFormat="1" applyFont="1" applyFill="1" applyBorder="1" applyAlignment="1">
      <alignment horizontal="center" vertical="center"/>
    </xf>
    <xf numFmtId="177" fontId="4" fillId="29" borderId="13" xfId="0" applyNumberFormat="1" applyFont="1" applyFill="1" applyBorder="1" applyAlignment="1">
      <alignment horizontal="center" vertical="center"/>
    </xf>
    <xf numFmtId="0" fontId="1" fillId="28" borderId="13" xfId="0" applyNumberFormat="1" applyFont="1" applyFill="1" applyBorder="1" applyAlignment="1">
      <alignment horizontal="center" vertical="center"/>
    </xf>
    <xf numFmtId="0" fontId="43" fillId="28" borderId="13" xfId="116" applyFont="1" applyFill="1" applyBorder="1">
      <alignment vertical="center"/>
      <protection/>
    </xf>
    <xf numFmtId="176" fontId="1" fillId="28" borderId="13" xfId="0" applyNumberFormat="1" applyFont="1" applyFill="1" applyBorder="1" applyAlignment="1">
      <alignment horizontal="center" vertical="center"/>
    </xf>
    <xf numFmtId="176" fontId="1" fillId="28" borderId="14" xfId="0" applyNumberFormat="1" applyFont="1" applyFill="1" applyBorder="1" applyAlignment="1">
      <alignment horizontal="center" vertical="center" wrapText="1"/>
    </xf>
    <xf numFmtId="177" fontId="1" fillId="28" borderId="13" xfId="0" applyNumberFormat="1" applyFont="1" applyFill="1" applyBorder="1" applyAlignment="1">
      <alignment horizontal="center" vertical="center"/>
    </xf>
    <xf numFmtId="0" fontId="43" fillId="28" borderId="13" xfId="117" applyFont="1" applyFill="1" applyBorder="1" applyAlignment="1">
      <alignment horizontal="center" vertical="center"/>
      <protection/>
    </xf>
    <xf numFmtId="0" fontId="43" fillId="28" borderId="13" xfId="118" applyFont="1" applyFill="1" applyBorder="1">
      <alignment vertical="center"/>
      <protection/>
    </xf>
    <xf numFmtId="176" fontId="1" fillId="28" borderId="13" xfId="0" applyNumberFormat="1" applyFont="1" applyFill="1" applyBorder="1" applyAlignment="1">
      <alignment horizontal="center" vertical="center" wrapText="1"/>
    </xf>
    <xf numFmtId="0" fontId="43" fillId="28" borderId="13" xfId="119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7" fontId="39" fillId="0" borderId="0" xfId="0" applyNumberFormat="1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8" fontId="3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46" fillId="28" borderId="13" xfId="117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Alignment="1">
      <alignment horizontal="center" vertical="center"/>
    </xf>
    <xf numFmtId="180" fontId="46" fillId="28" borderId="13" xfId="119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Border="1" applyAlignment="1">
      <alignment horizontal="center" vertical="center"/>
    </xf>
    <xf numFmtId="0" fontId="46" fillId="28" borderId="13" xfId="117" applyFont="1" applyFill="1" applyBorder="1" applyAlignment="1" applyProtection="1">
      <alignment horizontal="center" vertical="center"/>
      <protection/>
    </xf>
    <xf numFmtId="181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0" fontId="4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81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78" fontId="39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horizontal="right" vertical="center"/>
    </xf>
    <xf numFmtId="181" fontId="39" fillId="0" borderId="0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Border="1" applyAlignment="1">
      <alignment vertical="center"/>
    </xf>
    <xf numFmtId="183" fontId="39" fillId="0" borderId="0" xfId="0" applyNumberFormat="1" applyFont="1" applyFill="1" applyBorder="1" applyAlignment="1">
      <alignment horizontal="right" vertical="center"/>
    </xf>
    <xf numFmtId="18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184" fontId="39" fillId="0" borderId="0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80" fontId="48" fillId="0" borderId="13" xfId="0" applyNumberFormat="1" applyFont="1" applyBorder="1" applyAlignment="1">
      <alignment horizontal="center" vertical="center"/>
    </xf>
    <xf numFmtId="183" fontId="48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180" fontId="39" fillId="0" borderId="13" xfId="0" applyNumberFormat="1" applyFont="1" applyBorder="1" applyAlignment="1">
      <alignment horizontal="center" vertical="center"/>
    </xf>
    <xf numFmtId="183" fontId="39" fillId="0" borderId="13" xfId="0" applyNumberFormat="1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177" fontId="49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1" fontId="48" fillId="0" borderId="1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vertical="center"/>
    </xf>
  </cellXfs>
  <cellStyles count="13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10" xfId="100"/>
    <cellStyle name="Normal 2" xfId="101"/>
    <cellStyle name="Normal 3" xfId="102"/>
    <cellStyle name="Normal 4" xfId="103"/>
    <cellStyle name="Normal 5" xfId="104"/>
    <cellStyle name="Normal 6" xfId="105"/>
    <cellStyle name="Normal 7" xfId="106"/>
    <cellStyle name="Normal 8" xfId="107"/>
    <cellStyle name="Normal 9" xfId="108"/>
    <cellStyle name="Note" xfId="109"/>
    <cellStyle name="Output" xfId="110"/>
    <cellStyle name="Title" xfId="111"/>
    <cellStyle name="Total" xfId="112"/>
    <cellStyle name="Warning Text" xfId="113"/>
    <cellStyle name="常规 10" xfId="114"/>
    <cellStyle name="常规 11" xfId="115"/>
    <cellStyle name="常规 12" xfId="116"/>
    <cellStyle name="常规 13" xfId="117"/>
    <cellStyle name="常规 14" xfId="118"/>
    <cellStyle name="常规 15" xfId="119"/>
    <cellStyle name="常规 2" xfId="120"/>
    <cellStyle name="常规 2 2" xfId="121"/>
    <cellStyle name="常规 2 3" xfId="122"/>
    <cellStyle name="常规 2 3 2" xfId="123"/>
    <cellStyle name="常规 2 4" xfId="124"/>
    <cellStyle name="常规 2 5" xfId="125"/>
    <cellStyle name="常规 2 6" xfId="126"/>
    <cellStyle name="常规 2 7" xfId="127"/>
    <cellStyle name="常规 2 8" xfId="128"/>
    <cellStyle name="常规 3" xfId="129"/>
    <cellStyle name="常规 3 2" xfId="130"/>
    <cellStyle name="常规 4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5" xfId="139"/>
    <cellStyle name="常规 6" xfId="140"/>
    <cellStyle name="常规 7" xfId="141"/>
    <cellStyle name="常规 8" xfId="142"/>
    <cellStyle name="常规 9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92" customWidth="1"/>
    <col min="2" max="2" width="24.50390625" style="93" customWidth="1"/>
    <col min="3" max="3" width="9.875" style="93" customWidth="1"/>
    <col min="4" max="4" width="9.25390625" style="93" customWidth="1"/>
    <col min="5" max="5" width="8.625" style="93" customWidth="1"/>
    <col min="6" max="6" width="9.625" style="93" customWidth="1"/>
    <col min="7" max="7" width="14.50390625" style="93" customWidth="1"/>
    <col min="8" max="8" width="6.375" style="93" customWidth="1"/>
    <col min="9" max="9" width="9.50390625" style="93" customWidth="1"/>
    <col min="10" max="10" width="6.375" style="93" customWidth="1"/>
    <col min="11" max="11" width="5.375" style="93" customWidth="1"/>
    <col min="12" max="12" width="18.25390625" style="93" customWidth="1"/>
    <col min="13" max="15" width="9.00390625" style="93" bestFit="1" customWidth="1"/>
    <col min="16" max="16" width="7.625" style="93" customWidth="1"/>
    <col min="17" max="17" width="5.625" style="93" customWidth="1"/>
    <col min="18" max="18" width="9.00390625" style="93" bestFit="1" customWidth="1"/>
    <col min="19" max="19" width="9.25390625" style="93" customWidth="1"/>
    <col min="20" max="20" width="4.25390625" style="93" customWidth="1"/>
    <col min="21" max="32" width="9.00390625" style="93" bestFit="1" customWidth="1"/>
    <col min="33" max="16384" width="8.75390625" style="93" customWidth="1"/>
  </cols>
  <sheetData>
    <row r="1" spans="1:20" ht="65.25" customHeight="1">
      <c r="A1" s="94" t="s">
        <v>0</v>
      </c>
      <c r="B1" s="94"/>
      <c r="C1" s="94"/>
      <c r="D1" s="94"/>
      <c r="E1" s="94"/>
      <c r="F1" s="94"/>
      <c r="G1" s="94"/>
      <c r="H1" s="94"/>
      <c r="I1" s="92"/>
      <c r="J1" s="92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30.75" customHeight="1">
      <c r="A2" s="95" t="e">
        <f>#REF!</f>
        <v>#REF!</v>
      </c>
      <c r="B2" s="95"/>
      <c r="C2" s="95"/>
      <c r="D2" s="95"/>
      <c r="E2" s="95"/>
      <c r="F2" s="95"/>
      <c r="G2" s="95"/>
      <c r="H2" s="95"/>
      <c r="I2" s="92"/>
      <c r="J2" s="92"/>
      <c r="K2" s="113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30" customHeight="1">
      <c r="A3" s="96" t="s">
        <v>1</v>
      </c>
      <c r="B3" s="97" t="s">
        <v>2</v>
      </c>
      <c r="C3" s="96" t="s">
        <v>3</v>
      </c>
      <c r="D3" s="96"/>
      <c r="E3" s="96"/>
      <c r="F3" s="96"/>
      <c r="G3" s="96"/>
      <c r="H3" s="98" t="s">
        <v>4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30" customHeight="1">
      <c r="A4" s="97"/>
      <c r="B4" s="97"/>
      <c r="C4" s="99" t="s">
        <v>5</v>
      </c>
      <c r="D4" s="99" t="s">
        <v>6</v>
      </c>
      <c r="E4" s="99" t="s">
        <v>7</v>
      </c>
      <c r="F4" s="99" t="s">
        <v>8</v>
      </c>
      <c r="G4" s="100" t="s">
        <v>9</v>
      </c>
      <c r="H4" s="98"/>
      <c r="I4" s="92"/>
      <c r="J4" s="92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7" customFormat="1" ht="27.75" customHeight="1">
      <c r="A5" s="101" t="s">
        <v>10</v>
      </c>
      <c r="B5" s="102" t="s">
        <v>11</v>
      </c>
      <c r="C5" s="103" t="e">
        <f>SUM(C6:C7)</f>
        <v>#REF!</v>
      </c>
      <c r="D5" s="103"/>
      <c r="E5" s="103"/>
      <c r="F5" s="103"/>
      <c r="G5" s="103" t="e">
        <f>C5+D5+E5+F5</f>
        <v>#REF!</v>
      </c>
      <c r="H5" s="104" t="e">
        <f>G5/G13*100</f>
        <v>#REF!</v>
      </c>
      <c r="I5" s="6"/>
      <c r="J5" s="6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7" customFormat="1" ht="27.75" customHeight="1">
      <c r="A6" s="99" t="s">
        <v>12</v>
      </c>
      <c r="B6" s="105" t="e">
        <f>#REF!</f>
        <v>#REF!</v>
      </c>
      <c r="C6" s="106" t="e">
        <f>#REF!</f>
        <v>#REF!</v>
      </c>
      <c r="D6" s="106"/>
      <c r="E6" s="106"/>
      <c r="F6" s="106"/>
      <c r="G6" s="106" t="e">
        <f>C6+D6+E6+F6</f>
        <v>#REF!</v>
      </c>
      <c r="H6" s="107"/>
      <c r="I6" s="6"/>
      <c r="J6" s="6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7" customFormat="1" ht="27.75" customHeight="1">
      <c r="A7" s="99" t="s">
        <v>13</v>
      </c>
      <c r="B7" s="105" t="e">
        <f>#REF!</f>
        <v>#REF!</v>
      </c>
      <c r="C7" s="106" t="e">
        <f>#REF!</f>
        <v>#REF!</v>
      </c>
      <c r="D7" s="106"/>
      <c r="E7" s="106"/>
      <c r="F7" s="106"/>
      <c r="G7" s="106" t="e">
        <f>C7+D7+E7+F7</f>
        <v>#REF!</v>
      </c>
      <c r="H7" s="107"/>
      <c r="I7" s="6"/>
      <c r="J7" s="6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7" customFormat="1" ht="27.75" customHeight="1">
      <c r="A8" s="108"/>
      <c r="B8" s="109"/>
      <c r="C8" s="110"/>
      <c r="D8" s="106"/>
      <c r="E8" s="106"/>
      <c r="F8" s="106"/>
      <c r="G8" s="106"/>
      <c r="H8" s="104"/>
      <c r="I8" s="6"/>
      <c r="J8" s="6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8" s="7" customFormat="1" ht="27.75" customHeight="1">
      <c r="A9" s="101" t="s">
        <v>14</v>
      </c>
      <c r="B9" s="111" t="s">
        <v>15</v>
      </c>
      <c r="C9" s="103"/>
      <c r="D9" s="103"/>
      <c r="E9" s="103"/>
      <c r="F9" s="103" t="e">
        <f>#REF!</f>
        <v>#REF!</v>
      </c>
      <c r="G9" s="103" t="e">
        <f>F9</f>
        <v>#REF!</v>
      </c>
      <c r="H9" s="104" t="e">
        <f>G9/G13*100</f>
        <v>#REF!</v>
      </c>
    </row>
    <row r="10" spans="1:8" s="7" customFormat="1" ht="27.75" customHeight="1">
      <c r="A10" s="101"/>
      <c r="B10" s="111"/>
      <c r="C10" s="103"/>
      <c r="D10" s="103"/>
      <c r="E10" s="103"/>
      <c r="F10" s="103"/>
      <c r="G10" s="103" t="s">
        <v>16</v>
      </c>
      <c r="H10" s="104"/>
    </row>
    <row r="11" spans="1:8" s="7" customFormat="1" ht="27.75" customHeight="1">
      <c r="A11" s="101" t="s">
        <v>17</v>
      </c>
      <c r="B11" s="111" t="s">
        <v>18</v>
      </c>
      <c r="C11" s="103"/>
      <c r="D11" s="103"/>
      <c r="E11" s="103"/>
      <c r="F11" s="103" t="e">
        <f>#REF!</f>
        <v>#REF!</v>
      </c>
      <c r="G11" s="103" t="e">
        <f>F11</f>
        <v>#REF!</v>
      </c>
      <c r="H11" s="104" t="e">
        <f>G11/G13*100</f>
        <v>#REF!</v>
      </c>
    </row>
    <row r="12" spans="1:8" s="7" customFormat="1" ht="27.75" customHeight="1">
      <c r="A12" s="101"/>
      <c r="B12" s="111"/>
      <c r="C12" s="103"/>
      <c r="D12" s="103"/>
      <c r="E12" s="103"/>
      <c r="F12" s="103"/>
      <c r="G12" s="103"/>
      <c r="H12" s="104"/>
    </row>
    <row r="13" spans="1:8" s="7" customFormat="1" ht="27.75" customHeight="1">
      <c r="A13" s="101"/>
      <c r="B13" s="101" t="s">
        <v>19</v>
      </c>
      <c r="C13" s="103" t="e">
        <f>C5</f>
        <v>#REF!</v>
      </c>
      <c r="D13" s="103">
        <f>D5</f>
        <v>0</v>
      </c>
      <c r="E13" s="103">
        <f>E5</f>
        <v>0</v>
      </c>
      <c r="F13" s="103" t="e">
        <f>SUM(F9:F12)</f>
        <v>#REF!</v>
      </c>
      <c r="G13" s="103" t="e">
        <f>SUM(C13:F13)</f>
        <v>#REF!</v>
      </c>
      <c r="H13" s="112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3"/>
  <sheetViews>
    <sheetView tabSelected="1" zoomScale="115" zoomScaleNormal="115" workbookViewId="0" topLeftCell="A1">
      <selection activeCell="D8" sqref="D8"/>
    </sheetView>
  </sheetViews>
  <sheetFormatPr defaultColWidth="9.00390625" defaultRowHeight="14.25"/>
  <cols>
    <col min="1" max="1" width="4.75390625" style="6" customWidth="1"/>
    <col min="2" max="2" width="14.625" style="7" customWidth="1"/>
    <col min="3" max="3" width="8.25390625" style="7" customWidth="1"/>
    <col min="4" max="4" width="6.25390625" style="7" customWidth="1"/>
    <col min="5" max="5" width="6.50390625" style="7" customWidth="1"/>
    <col min="6" max="6" width="7.875" style="7" customWidth="1"/>
    <col min="7" max="7" width="8.00390625" style="7" customWidth="1"/>
    <col min="8" max="8" width="4.25390625" style="7" customWidth="1"/>
    <col min="9" max="9" width="10.125" style="8" customWidth="1"/>
    <col min="10" max="10" width="13.00390625" style="8" customWidth="1"/>
    <col min="11" max="11" width="8.50390625" style="7" customWidth="1"/>
    <col min="12" max="12" width="14.125" style="7" hidden="1" customWidth="1"/>
    <col min="13" max="13" width="13.375" style="7" hidden="1" customWidth="1"/>
    <col min="14" max="14" width="9.25390625" style="6" hidden="1" customWidth="1"/>
    <col min="15" max="15" width="9.00390625" style="6" hidden="1" customWidth="1"/>
    <col min="16" max="16" width="9.375" style="7" hidden="1" customWidth="1"/>
    <col min="17" max="17" width="12.625" style="7" hidden="1" customWidth="1"/>
    <col min="18" max="18" width="13.875" style="6" customWidth="1"/>
    <col min="19" max="19" width="10.00390625" style="6" customWidth="1"/>
    <col min="20" max="20" width="20.875" style="6" customWidth="1"/>
    <col min="21" max="21" width="3.125" style="6" customWidth="1"/>
    <col min="22" max="22" width="11.375" style="6" customWidth="1"/>
    <col min="23" max="23" width="12.75390625" style="6" customWidth="1"/>
    <col min="24" max="24" width="11.25390625" style="6" customWidth="1"/>
    <col min="25" max="25" width="14.50390625" style="6" customWidth="1"/>
    <col min="26" max="26" width="5.375" style="7" customWidth="1"/>
    <col min="27" max="27" width="9.00390625" style="7" customWidth="1"/>
    <col min="28" max="28" width="12.625" style="7" bestFit="1" customWidth="1"/>
    <col min="29" max="250" width="8.75390625" style="7" customWidth="1"/>
  </cols>
  <sheetData>
    <row r="1" spans="1:11" ht="30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5" s="1" customFormat="1" ht="21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N2" s="53"/>
      <c r="O2" s="53"/>
      <c r="R2" s="53"/>
      <c r="S2" s="53"/>
      <c r="T2" s="53"/>
      <c r="U2" s="53"/>
      <c r="V2" s="53"/>
      <c r="W2" s="53"/>
      <c r="X2" s="53"/>
      <c r="Y2" s="53"/>
    </row>
    <row r="3" spans="1:25" s="1" customFormat="1" ht="24" customHeight="1">
      <c r="A3" s="12" t="s">
        <v>22</v>
      </c>
      <c r="B3" s="12" t="s">
        <v>23</v>
      </c>
      <c r="C3" s="13" t="s">
        <v>24</v>
      </c>
      <c r="D3" s="13"/>
      <c r="E3" s="13"/>
      <c r="F3" s="13"/>
      <c r="G3" s="13"/>
      <c r="H3" s="13" t="s">
        <v>25</v>
      </c>
      <c r="I3" s="13"/>
      <c r="J3" s="13"/>
      <c r="K3" s="12" t="s">
        <v>26</v>
      </c>
      <c r="N3" s="53"/>
      <c r="O3" s="53"/>
      <c r="R3" s="53"/>
      <c r="S3" s="53"/>
      <c r="T3" s="53"/>
      <c r="U3" s="53"/>
      <c r="V3" s="53"/>
      <c r="W3" s="53"/>
      <c r="X3" s="53"/>
      <c r="Y3" s="53"/>
    </row>
    <row r="4" spans="1:25" s="1" customFormat="1" ht="24" customHeight="1">
      <c r="A4" s="13"/>
      <c r="B4" s="13"/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27</v>
      </c>
      <c r="I4" s="13" t="s">
        <v>28</v>
      </c>
      <c r="J4" s="13" t="s">
        <v>29</v>
      </c>
      <c r="K4" s="13"/>
      <c r="L4" s="1" t="s">
        <v>9</v>
      </c>
      <c r="N4" s="53"/>
      <c r="O4" s="53"/>
      <c r="P4" s="1" t="s">
        <v>29</v>
      </c>
      <c r="R4" s="53"/>
      <c r="S4" s="53"/>
      <c r="T4" s="53"/>
      <c r="U4" s="53"/>
      <c r="V4" s="53"/>
      <c r="W4" s="53"/>
      <c r="X4" s="53"/>
      <c r="Y4" s="53"/>
    </row>
    <row r="5" spans="1:25" s="2" customFormat="1" ht="24.75" customHeight="1">
      <c r="A5" s="14" t="s">
        <v>12</v>
      </c>
      <c r="B5" s="15" t="s">
        <v>30</v>
      </c>
      <c r="C5" s="16">
        <f>SUM(C6:C18)</f>
        <v>47.356994</v>
      </c>
      <c r="D5" s="17"/>
      <c r="E5" s="16">
        <f>SUM(E6:E13)</f>
        <v>4.536787</v>
      </c>
      <c r="F5" s="18"/>
      <c r="G5" s="18">
        <f>C5+D5+E5</f>
        <v>51.893781000000004</v>
      </c>
      <c r="H5" s="14"/>
      <c r="I5" s="18"/>
      <c r="J5" s="18"/>
      <c r="K5" s="18">
        <f>G5/G29*100</f>
        <v>92.5203299172755</v>
      </c>
      <c r="L5" s="54">
        <v>4282.297613499191</v>
      </c>
      <c r="N5" s="55"/>
      <c r="O5" s="55"/>
      <c r="R5" s="55"/>
      <c r="S5" s="55"/>
      <c r="T5" s="55"/>
      <c r="U5" s="55"/>
      <c r="V5" s="55"/>
      <c r="W5" s="55"/>
      <c r="X5" s="55"/>
      <c r="Y5" s="55"/>
    </row>
    <row r="6" spans="1:25" s="2" customFormat="1" ht="24.75" customHeight="1">
      <c r="A6" s="19">
        <v>1</v>
      </c>
      <c r="B6" s="20" t="s">
        <v>31</v>
      </c>
      <c r="C6" s="21">
        <f>120377.83/10000</f>
        <v>12.037783000000001</v>
      </c>
      <c r="D6" s="22"/>
      <c r="E6" s="22"/>
      <c r="F6" s="23"/>
      <c r="G6" s="23" t="s">
        <v>16</v>
      </c>
      <c r="H6" s="24" t="s">
        <v>32</v>
      </c>
      <c r="I6" s="24">
        <v>1218</v>
      </c>
      <c r="J6" s="56">
        <f>C6/I6*10000</f>
        <v>98.83237274220033</v>
      </c>
      <c r="K6" s="23"/>
      <c r="L6" s="54"/>
      <c r="N6" s="57"/>
      <c r="O6" s="55"/>
      <c r="R6" s="55"/>
      <c r="S6" s="55"/>
      <c r="T6" s="55"/>
      <c r="U6" s="55"/>
      <c r="V6" s="55"/>
      <c r="W6" s="55"/>
      <c r="X6" s="55"/>
      <c r="Y6" s="55"/>
    </row>
    <row r="7" spans="1:250" s="3" customFormat="1" ht="22.5" customHeight="1">
      <c r="A7" s="19">
        <v>2</v>
      </c>
      <c r="B7" s="25" t="s">
        <v>33</v>
      </c>
      <c r="C7" s="21">
        <f>1350/10000</f>
        <v>0.135</v>
      </c>
      <c r="D7" s="21"/>
      <c r="E7" s="26"/>
      <c r="F7" s="23"/>
      <c r="G7" s="23" t="s">
        <v>16</v>
      </c>
      <c r="H7" s="27" t="s">
        <v>32</v>
      </c>
      <c r="I7" s="58">
        <v>28</v>
      </c>
      <c r="J7" s="56">
        <f aca="true" t="shared" si="0" ref="J7:J19">C7/I7*10000</f>
        <v>48.21428571428572</v>
      </c>
      <c r="K7" s="59"/>
      <c r="L7" s="2"/>
      <c r="M7" s="2"/>
      <c r="N7" s="55"/>
      <c r="O7" s="55"/>
      <c r="P7" s="2"/>
      <c r="Q7" s="2"/>
      <c r="S7" s="55"/>
      <c r="T7" s="55"/>
      <c r="U7" s="55"/>
      <c r="V7" s="55"/>
      <c r="W7" s="55"/>
      <c r="X7" s="55"/>
      <c r="Y7" s="5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" s="2" customFormat="1" ht="24.75" customHeight="1">
      <c r="A8" s="19">
        <v>3</v>
      </c>
      <c r="B8" s="20" t="s">
        <v>34</v>
      </c>
      <c r="C8" s="21">
        <f>55098/10000</f>
        <v>5.5098</v>
      </c>
      <c r="D8" s="23"/>
      <c r="E8" s="26"/>
      <c r="F8" s="23"/>
      <c r="G8" s="23" t="s">
        <v>16</v>
      </c>
      <c r="H8" s="24" t="s">
        <v>32</v>
      </c>
      <c r="I8" s="60">
        <v>580</v>
      </c>
      <c r="J8" s="56">
        <f t="shared" si="0"/>
        <v>94.99655172413794</v>
      </c>
      <c r="K8" s="23"/>
      <c r="L8" s="54"/>
      <c r="N8" s="57"/>
      <c r="O8" s="55"/>
      <c r="S8" s="55"/>
      <c r="T8" s="55"/>
      <c r="U8" s="55"/>
      <c r="V8" s="55"/>
      <c r="W8" s="55"/>
      <c r="X8" s="55"/>
      <c r="Y8" s="55"/>
    </row>
    <row r="9" spans="1:25" s="2" customFormat="1" ht="24.75" customHeight="1">
      <c r="A9" s="19">
        <v>4</v>
      </c>
      <c r="B9" s="20" t="s">
        <v>35</v>
      </c>
      <c r="C9" s="21">
        <f>17830.3/10000</f>
        <v>1.78303</v>
      </c>
      <c r="D9" s="22"/>
      <c r="E9" s="22"/>
      <c r="F9" s="23"/>
      <c r="G9" s="23" t="s">
        <v>16</v>
      </c>
      <c r="H9" s="24" t="s">
        <v>36</v>
      </c>
      <c r="I9" s="24">
        <v>142</v>
      </c>
      <c r="J9" s="56">
        <f t="shared" si="0"/>
        <v>125.56549295774646</v>
      </c>
      <c r="K9" s="23"/>
      <c r="L9" s="54"/>
      <c r="N9" s="57"/>
      <c r="O9" s="55"/>
      <c r="S9" s="55"/>
      <c r="T9" s="55"/>
      <c r="U9" s="55"/>
      <c r="V9" s="55"/>
      <c r="W9" s="55"/>
      <c r="X9" s="55"/>
      <c r="Y9" s="55"/>
    </row>
    <row r="10" spans="1:25" s="2" customFormat="1" ht="24.75" customHeight="1">
      <c r="A10" s="19">
        <v>5</v>
      </c>
      <c r="B10" s="20" t="s">
        <v>37</v>
      </c>
      <c r="C10" s="21" t="s">
        <v>16</v>
      </c>
      <c r="D10" s="23"/>
      <c r="E10" s="26">
        <f>45367.87/10000</f>
        <v>4.536787</v>
      </c>
      <c r="F10" s="23"/>
      <c r="G10" s="23" t="s">
        <v>16</v>
      </c>
      <c r="H10" s="24" t="s">
        <v>38</v>
      </c>
      <c r="I10" s="24">
        <v>6</v>
      </c>
      <c r="J10" s="56">
        <f>E10/I10*10000</f>
        <v>7561.3116666666665</v>
      </c>
      <c r="K10" s="23"/>
      <c r="L10" s="54"/>
      <c r="N10" s="57"/>
      <c r="O10" s="55"/>
      <c r="S10" s="55"/>
      <c r="T10" s="55"/>
      <c r="U10" s="55"/>
      <c r="V10" s="55"/>
      <c r="W10" s="55"/>
      <c r="X10" s="55"/>
      <c r="Y10" s="55"/>
    </row>
    <row r="11" spans="1:25" s="2" customFormat="1" ht="24.75" customHeight="1">
      <c r="A11" s="19">
        <v>6</v>
      </c>
      <c r="B11" s="20" t="s">
        <v>39</v>
      </c>
      <c r="C11" s="21">
        <f>3000/10000</f>
        <v>0.3</v>
      </c>
      <c r="D11" s="21"/>
      <c r="E11" s="21"/>
      <c r="F11" s="23"/>
      <c r="G11" s="23" t="s">
        <v>16</v>
      </c>
      <c r="H11" s="24" t="s">
        <v>40</v>
      </c>
      <c r="I11" s="24">
        <v>1</v>
      </c>
      <c r="J11" s="56">
        <f t="shared" si="0"/>
        <v>3000</v>
      </c>
      <c r="K11" s="23"/>
      <c r="L11" s="54"/>
      <c r="N11" s="57"/>
      <c r="O11" s="55"/>
      <c r="S11" s="55"/>
      <c r="T11" s="55"/>
      <c r="U11" s="55"/>
      <c r="V11" s="55"/>
      <c r="W11" s="55"/>
      <c r="X11" s="55"/>
      <c r="Y11" s="55"/>
    </row>
    <row r="12" spans="1:25" s="2" customFormat="1" ht="24.75" customHeight="1">
      <c r="A12" s="19">
        <v>7</v>
      </c>
      <c r="B12" s="20" t="s">
        <v>41</v>
      </c>
      <c r="C12" s="21">
        <f>2457/10000</f>
        <v>0.2457</v>
      </c>
      <c r="D12" s="23"/>
      <c r="E12" s="26"/>
      <c r="F12" s="23"/>
      <c r="G12" s="23" t="s">
        <v>16</v>
      </c>
      <c r="H12" s="24" t="s">
        <v>42</v>
      </c>
      <c r="I12" s="24">
        <v>4</v>
      </c>
      <c r="J12" s="56">
        <f t="shared" si="0"/>
        <v>614.25</v>
      </c>
      <c r="K12" s="23"/>
      <c r="L12" s="54"/>
      <c r="N12" s="57"/>
      <c r="O12" s="55"/>
      <c r="S12" s="55"/>
      <c r="T12" s="55"/>
      <c r="U12" s="55"/>
      <c r="V12" s="55"/>
      <c r="W12" s="55"/>
      <c r="X12" s="55"/>
      <c r="Y12" s="55"/>
    </row>
    <row r="13" spans="1:25" s="2" customFormat="1" ht="24.75" customHeight="1">
      <c r="A13" s="19">
        <v>8</v>
      </c>
      <c r="B13" s="20" t="s">
        <v>43</v>
      </c>
      <c r="C13" s="21">
        <f>6564.72/10000</f>
        <v>0.656472</v>
      </c>
      <c r="D13" s="23"/>
      <c r="E13" s="26"/>
      <c r="F13" s="23"/>
      <c r="G13" s="23" t="s">
        <v>16</v>
      </c>
      <c r="H13" s="24" t="s">
        <v>32</v>
      </c>
      <c r="I13" s="24">
        <v>240</v>
      </c>
      <c r="J13" s="56">
        <f t="shared" si="0"/>
        <v>27.353000000000005</v>
      </c>
      <c r="K13" s="23"/>
      <c r="L13" s="54"/>
      <c r="N13" s="57"/>
      <c r="O13" s="55"/>
      <c r="S13" s="55"/>
      <c r="T13" s="55"/>
      <c r="U13" s="55"/>
      <c r="V13" s="55"/>
      <c r="W13" s="55"/>
      <c r="X13" s="55"/>
      <c r="Y13" s="55"/>
    </row>
    <row r="14" spans="1:25" s="2" customFormat="1" ht="24.75" customHeight="1">
      <c r="A14" s="19">
        <v>9</v>
      </c>
      <c r="B14" s="20" t="s">
        <v>44</v>
      </c>
      <c r="C14" s="21">
        <f>250611.61/10000</f>
        <v>25.061161</v>
      </c>
      <c r="D14" s="21"/>
      <c r="E14" s="21"/>
      <c r="F14" s="23"/>
      <c r="G14" s="23"/>
      <c r="H14" s="24" t="s">
        <v>32</v>
      </c>
      <c r="I14" s="24">
        <v>2024.3</v>
      </c>
      <c r="J14" s="56">
        <f t="shared" si="0"/>
        <v>123.80161537321543</v>
      </c>
      <c r="K14" s="23"/>
      <c r="L14" s="54"/>
      <c r="N14" s="57"/>
      <c r="O14" s="55"/>
      <c r="S14" s="55"/>
      <c r="T14" s="55"/>
      <c r="U14" s="55"/>
      <c r="V14" s="55"/>
      <c r="W14" s="55"/>
      <c r="X14" s="55"/>
      <c r="Y14" s="55"/>
    </row>
    <row r="15" spans="1:25" s="2" customFormat="1" ht="24.75" customHeight="1">
      <c r="A15" s="19">
        <v>10</v>
      </c>
      <c r="B15" s="20" t="s">
        <v>45</v>
      </c>
      <c r="C15" s="21">
        <f>2887.64/10000</f>
        <v>0.28876399999999997</v>
      </c>
      <c r="D15" s="21"/>
      <c r="E15" s="21"/>
      <c r="F15" s="23"/>
      <c r="G15" s="23"/>
      <c r="H15" s="24" t="s">
        <v>36</v>
      </c>
      <c r="I15" s="24">
        <v>23</v>
      </c>
      <c r="J15" s="56">
        <f t="shared" si="0"/>
        <v>125.54956521739129</v>
      </c>
      <c r="K15" s="23"/>
      <c r="L15" s="54"/>
      <c r="N15" s="57"/>
      <c r="O15" s="55"/>
      <c r="S15" s="55"/>
      <c r="T15" s="55"/>
      <c r="U15" s="55"/>
      <c r="V15" s="55"/>
      <c r="W15" s="55"/>
      <c r="X15" s="55"/>
      <c r="Y15" s="55"/>
    </row>
    <row r="16" spans="1:25" s="2" customFormat="1" ht="24.75" customHeight="1">
      <c r="A16" s="19">
        <v>11</v>
      </c>
      <c r="B16" s="20" t="s">
        <v>46</v>
      </c>
      <c r="C16" s="21">
        <f>2942.61/10000</f>
        <v>0.294261</v>
      </c>
      <c r="D16" s="21"/>
      <c r="E16" s="21"/>
      <c r="F16" s="23"/>
      <c r="G16" s="23"/>
      <c r="H16" s="24" t="s">
        <v>32</v>
      </c>
      <c r="I16" s="24">
        <v>61</v>
      </c>
      <c r="J16" s="56">
        <f t="shared" si="0"/>
        <v>48.23950819672131</v>
      </c>
      <c r="K16" s="23"/>
      <c r="L16" s="54"/>
      <c r="N16" s="57"/>
      <c r="O16" s="55"/>
      <c r="S16" s="55"/>
      <c r="T16" s="55"/>
      <c r="U16" s="55"/>
      <c r="V16" s="55"/>
      <c r="W16" s="55"/>
      <c r="X16" s="55"/>
      <c r="Y16" s="55"/>
    </row>
    <row r="17" spans="1:25" s="2" customFormat="1" ht="24.75" customHeight="1">
      <c r="A17" s="19">
        <v>12</v>
      </c>
      <c r="B17" s="20" t="s">
        <v>47</v>
      </c>
      <c r="C17" s="21">
        <f>8244.18/10000</f>
        <v>0.824418</v>
      </c>
      <c r="D17" s="21"/>
      <c r="E17" s="21"/>
      <c r="F17" s="23"/>
      <c r="G17" s="23" t="s">
        <v>16</v>
      </c>
      <c r="H17" s="24" t="s">
        <v>32</v>
      </c>
      <c r="I17" s="24">
        <v>3358</v>
      </c>
      <c r="J17" s="56">
        <f t="shared" si="0"/>
        <v>2.4550863609291245</v>
      </c>
      <c r="K17" s="23"/>
      <c r="L17" s="54"/>
      <c r="N17" s="57"/>
      <c r="O17" s="55"/>
      <c r="S17" s="55"/>
      <c r="T17" s="55"/>
      <c r="U17" s="55"/>
      <c r="V17" s="55"/>
      <c r="W17" s="55"/>
      <c r="X17" s="55"/>
      <c r="Y17" s="55"/>
    </row>
    <row r="18" spans="1:25" s="2" customFormat="1" ht="24.75" customHeight="1">
      <c r="A18" s="19">
        <v>13</v>
      </c>
      <c r="B18" s="20" t="s">
        <v>48</v>
      </c>
      <c r="C18" s="21">
        <f>2206.05/10000</f>
        <v>0.22060500000000002</v>
      </c>
      <c r="D18" s="21"/>
      <c r="E18" s="21"/>
      <c r="F18" s="23"/>
      <c r="G18" s="23"/>
      <c r="H18" s="24" t="s">
        <v>49</v>
      </c>
      <c r="I18" s="24">
        <v>469</v>
      </c>
      <c r="J18" s="56">
        <f t="shared" si="0"/>
        <v>4.703731343283583</v>
      </c>
      <c r="K18" s="23"/>
      <c r="L18" s="54"/>
      <c r="N18" s="57"/>
      <c r="O18" s="55"/>
      <c r="S18" s="55"/>
      <c r="T18" s="55"/>
      <c r="U18" s="55"/>
      <c r="V18" s="55"/>
      <c r="W18" s="55"/>
      <c r="X18" s="55"/>
      <c r="Y18" s="55"/>
    </row>
    <row r="19" spans="1:25" s="2" customFormat="1" ht="24.75" customHeight="1">
      <c r="A19" s="19">
        <v>14</v>
      </c>
      <c r="B19" s="20" t="s">
        <v>50</v>
      </c>
      <c r="C19" s="21">
        <f>879.42/10000</f>
        <v>0.08794199999999999</v>
      </c>
      <c r="D19" s="21"/>
      <c r="E19" s="21"/>
      <c r="F19" s="23"/>
      <c r="G19" s="23"/>
      <c r="H19" s="24" t="s">
        <v>49</v>
      </c>
      <c r="I19" s="24">
        <v>34</v>
      </c>
      <c r="J19" s="56">
        <f t="shared" si="0"/>
        <v>25.865294117647057</v>
      </c>
      <c r="K19" s="23"/>
      <c r="L19" s="54"/>
      <c r="N19" s="57"/>
      <c r="O19" s="55"/>
      <c r="S19" s="55"/>
      <c r="T19" s="55"/>
      <c r="U19" s="55"/>
      <c r="V19" s="55"/>
      <c r="W19" s="55"/>
      <c r="X19" s="55"/>
      <c r="Y19" s="55"/>
    </row>
    <row r="20" spans="1:250" s="4" customFormat="1" ht="24.75" customHeight="1">
      <c r="A20" s="28" t="s">
        <v>13</v>
      </c>
      <c r="B20" s="29" t="s">
        <v>8</v>
      </c>
      <c r="C20" s="30"/>
      <c r="D20" s="30"/>
      <c r="E20" s="30"/>
      <c r="F20" s="30">
        <f>SUM(F21:F27)</f>
        <v>3.0954910095600003</v>
      </c>
      <c r="G20" s="30">
        <f>F20</f>
        <v>3.0954910095600003</v>
      </c>
      <c r="H20" s="28"/>
      <c r="I20" s="61"/>
      <c r="J20" s="61"/>
      <c r="K20" s="62">
        <f>G20/G29*100</f>
        <v>5.518885768999014</v>
      </c>
      <c r="L20" s="63">
        <v>290.9392998611351</v>
      </c>
      <c r="M20" s="64"/>
      <c r="N20" s="65"/>
      <c r="O20" s="65"/>
      <c r="P20" s="64"/>
      <c r="Q20" s="64"/>
      <c r="R20" s="79"/>
      <c r="S20" s="65"/>
      <c r="T20" s="65"/>
      <c r="U20" s="65"/>
      <c r="V20" s="65"/>
      <c r="W20" s="65"/>
      <c r="X20" s="65"/>
      <c r="Y20" s="65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</row>
    <row r="21" spans="1:250" s="4" customFormat="1" ht="24.75" customHeight="1">
      <c r="A21" s="31">
        <v>1</v>
      </c>
      <c r="B21" s="32" t="s">
        <v>51</v>
      </c>
      <c r="C21" s="33"/>
      <c r="D21" s="33"/>
      <c r="E21" s="33"/>
      <c r="F21" s="33">
        <f>I21*J21</f>
        <v>0.36844584510000006</v>
      </c>
      <c r="G21" s="33">
        <f>F21</f>
        <v>0.36844584510000006</v>
      </c>
      <c r="H21" s="31" t="s">
        <v>52</v>
      </c>
      <c r="I21" s="33">
        <f>G5</f>
        <v>51.893781000000004</v>
      </c>
      <c r="J21" s="66">
        <v>0.0071</v>
      </c>
      <c r="K21" s="67"/>
      <c r="L21" s="63"/>
      <c r="M21" s="64"/>
      <c r="N21" s="65"/>
      <c r="O21" s="65"/>
      <c r="P21" s="64"/>
      <c r="Q21" s="64"/>
      <c r="R21" s="79"/>
      <c r="S21" s="65"/>
      <c r="T21" s="65"/>
      <c r="U21" s="65"/>
      <c r="V21" s="65"/>
      <c r="W21" s="65"/>
      <c r="X21" s="65"/>
      <c r="Y21" s="65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</row>
    <row r="22" spans="1:250" s="4" customFormat="1" ht="24.75" customHeight="1">
      <c r="A22" s="31">
        <v>2</v>
      </c>
      <c r="B22" s="34" t="s">
        <v>53</v>
      </c>
      <c r="C22" s="33"/>
      <c r="D22" s="33"/>
      <c r="E22" s="33"/>
      <c r="F22" s="33">
        <f>I22*J22</f>
        <v>1.2973445250000002</v>
      </c>
      <c r="G22" s="33">
        <f aca="true" t="shared" si="1" ref="G22:G28">SUM(C22:F22)</f>
        <v>1.2973445250000002</v>
      </c>
      <c r="H22" s="31" t="s">
        <v>52</v>
      </c>
      <c r="I22" s="67">
        <f>G5</f>
        <v>51.893781000000004</v>
      </c>
      <c r="J22" s="66">
        <v>0.025</v>
      </c>
      <c r="K22" s="68"/>
      <c r="L22" s="63">
        <v>81.36365465648463</v>
      </c>
      <c r="M22" s="64"/>
      <c r="N22" s="65"/>
      <c r="O22" s="65"/>
      <c r="P22" s="63">
        <v>0.019</v>
      </c>
      <c r="Q22" s="64"/>
      <c r="R22" s="65"/>
      <c r="S22" s="65"/>
      <c r="T22" s="65"/>
      <c r="U22" s="65"/>
      <c r="V22" s="65"/>
      <c r="W22" s="65"/>
      <c r="X22" s="65"/>
      <c r="Y22" s="65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</row>
    <row r="23" spans="1:250" s="4" customFormat="1" ht="24.75" customHeight="1">
      <c r="A23" s="31">
        <v>3</v>
      </c>
      <c r="B23" s="34" t="s">
        <v>54</v>
      </c>
      <c r="C23" s="33"/>
      <c r="D23" s="33"/>
      <c r="E23" s="33"/>
      <c r="F23" s="33">
        <f>I23*J23</f>
        <v>0.6227253720000001</v>
      </c>
      <c r="G23" s="33">
        <f t="shared" si="1"/>
        <v>0.6227253720000001</v>
      </c>
      <c r="H23" s="31" t="s">
        <v>52</v>
      </c>
      <c r="I23" s="67">
        <f>G5</f>
        <v>51.893781000000004</v>
      </c>
      <c r="J23" s="66">
        <v>0.012</v>
      </c>
      <c r="K23" s="68"/>
      <c r="L23" s="63">
        <v>64.23446420248787</v>
      </c>
      <c r="M23" s="64"/>
      <c r="N23" s="65"/>
      <c r="O23" s="65"/>
      <c r="P23" s="63">
        <v>0.015</v>
      </c>
      <c r="Q23" s="64"/>
      <c r="R23" s="65"/>
      <c r="S23" s="65"/>
      <c r="T23" s="65"/>
      <c r="U23" s="65"/>
      <c r="V23" s="65"/>
      <c r="W23" s="65"/>
      <c r="X23" s="65"/>
      <c r="Y23" s="65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spans="1:250" s="4" customFormat="1" ht="33.75" customHeight="1">
      <c r="A24" s="31">
        <v>4</v>
      </c>
      <c r="B24" s="32" t="s">
        <v>55</v>
      </c>
      <c r="C24" s="33"/>
      <c r="D24" s="33"/>
      <c r="E24" s="33"/>
      <c r="F24" s="33">
        <f>I24*5.8/1000*0.7</f>
        <v>0.21068875086</v>
      </c>
      <c r="G24" s="33">
        <f t="shared" si="1"/>
        <v>0.21068875086</v>
      </c>
      <c r="H24" s="31" t="s">
        <v>52</v>
      </c>
      <c r="I24" s="67">
        <f>G5</f>
        <v>51.893781000000004</v>
      </c>
      <c r="J24" s="66">
        <f>G24/I24</f>
        <v>0.004059999999999999</v>
      </c>
      <c r="K24" s="68"/>
      <c r="L24" s="63">
        <v>22.267947590195796</v>
      </c>
      <c r="M24" s="64"/>
      <c r="N24" s="65"/>
      <c r="O24" s="65"/>
      <c r="P24" s="63">
        <v>0.0052</v>
      </c>
      <c r="Q24" s="64"/>
      <c r="R24" s="65"/>
      <c r="S24" s="65"/>
      <c r="T24" s="65"/>
      <c r="U24" s="65"/>
      <c r="V24" s="65"/>
      <c r="W24" s="65"/>
      <c r="X24" s="65"/>
      <c r="Y24" s="65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</row>
    <row r="25" spans="1:250" s="4" customFormat="1" ht="33.75" customHeight="1">
      <c r="A25" s="31">
        <v>5</v>
      </c>
      <c r="B25" s="32" t="s">
        <v>56</v>
      </c>
      <c r="C25" s="33"/>
      <c r="D25" s="33"/>
      <c r="E25" s="33"/>
      <c r="F25" s="33">
        <f>I25*3/1000*0.7</f>
        <v>0.10897694010000002</v>
      </c>
      <c r="G25" s="33">
        <f t="shared" si="1"/>
        <v>0.10897694010000002</v>
      </c>
      <c r="H25" s="31" t="s">
        <v>52</v>
      </c>
      <c r="I25" s="67">
        <f>I22</f>
        <v>51.893781000000004</v>
      </c>
      <c r="J25" s="66">
        <f>G25/I25</f>
        <v>0.0021000000000000003</v>
      </c>
      <c r="K25" s="68"/>
      <c r="L25" s="63"/>
      <c r="M25" s="64"/>
      <c r="N25" s="65"/>
      <c r="O25" s="65"/>
      <c r="P25" s="63"/>
      <c r="Q25" s="64"/>
      <c r="R25" s="65"/>
      <c r="S25" s="65"/>
      <c r="T25" s="65"/>
      <c r="U25" s="65"/>
      <c r="V25" s="65"/>
      <c r="W25" s="65"/>
      <c r="X25" s="65"/>
      <c r="Y25" s="65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</row>
    <row r="26" spans="1:250" s="4" customFormat="1" ht="24.75" customHeight="1">
      <c r="A26" s="31">
        <v>6</v>
      </c>
      <c r="B26" s="32" t="s">
        <v>57</v>
      </c>
      <c r="C26" s="33"/>
      <c r="D26" s="33"/>
      <c r="E26" s="33"/>
      <c r="F26" s="33">
        <f>I26*3/1000</f>
        <v>0.15568134300000003</v>
      </c>
      <c r="G26" s="33">
        <f t="shared" si="1"/>
        <v>0.15568134300000003</v>
      </c>
      <c r="H26" s="31" t="s">
        <v>52</v>
      </c>
      <c r="I26" s="67">
        <f>G5</f>
        <v>51.893781000000004</v>
      </c>
      <c r="J26" s="66">
        <f>G26/I26</f>
        <v>0.0030000000000000005</v>
      </c>
      <c r="K26" s="68"/>
      <c r="L26" s="63"/>
      <c r="M26" s="64"/>
      <c r="N26" s="65"/>
      <c r="O26" s="65"/>
      <c r="P26" s="63"/>
      <c r="Q26" s="64"/>
      <c r="R26" s="65"/>
      <c r="S26" s="65"/>
      <c r="T26" s="65"/>
      <c r="U26" s="65"/>
      <c r="V26" s="65"/>
      <c r="W26" s="65"/>
      <c r="X26" s="65"/>
      <c r="Y26" s="65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</row>
    <row r="27" spans="1:250" s="4" customFormat="1" ht="24.75" customHeight="1">
      <c r="A27" s="31">
        <v>7</v>
      </c>
      <c r="B27" s="34" t="s">
        <v>58</v>
      </c>
      <c r="C27" s="33"/>
      <c r="D27" s="33"/>
      <c r="E27" s="33"/>
      <c r="F27" s="33">
        <f>(1+(I27-100)*0.7/100)*0.5</f>
        <v>0.33162823350000004</v>
      </c>
      <c r="G27" s="33">
        <f t="shared" si="1"/>
        <v>0.33162823350000004</v>
      </c>
      <c r="H27" s="31" t="s">
        <v>52</v>
      </c>
      <c r="I27" s="67">
        <f>G5</f>
        <v>51.893781000000004</v>
      </c>
      <c r="J27" s="66">
        <f>G27/I27</f>
        <v>0.006390519771531005</v>
      </c>
      <c r="K27" s="68"/>
      <c r="L27" s="63">
        <v>29.976083294494337</v>
      </c>
      <c r="M27" s="64"/>
      <c r="N27" s="65"/>
      <c r="O27" s="65"/>
      <c r="P27" s="63">
        <v>0.006999999999999999</v>
      </c>
      <c r="Q27" s="64"/>
      <c r="R27" s="65"/>
      <c r="S27" s="65"/>
      <c r="T27" s="65"/>
      <c r="U27" s="65"/>
      <c r="V27" s="65"/>
      <c r="W27" s="65"/>
      <c r="X27" s="65"/>
      <c r="Y27" s="65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</row>
    <row r="28" spans="1:250" s="4" customFormat="1" ht="24.75" customHeight="1">
      <c r="A28" s="28" t="s">
        <v>59</v>
      </c>
      <c r="B28" s="35" t="s">
        <v>60</v>
      </c>
      <c r="C28" s="30"/>
      <c r="D28" s="30"/>
      <c r="E28" s="30"/>
      <c r="F28" s="36">
        <f>I28*J28</f>
        <v>1.0997854401912002</v>
      </c>
      <c r="G28" s="30">
        <f t="shared" si="1"/>
        <v>1.0997854401912002</v>
      </c>
      <c r="H28" s="28" t="s">
        <v>52</v>
      </c>
      <c r="I28" s="36">
        <f>G5+G20</f>
        <v>54.989272009560004</v>
      </c>
      <c r="J28" s="69">
        <v>0.02</v>
      </c>
      <c r="K28" s="62">
        <f>G28/G29*100</f>
        <v>1.9607843137254906</v>
      </c>
      <c r="L28" s="63">
        <v>365.8589530688261</v>
      </c>
      <c r="M28" s="64"/>
      <c r="N28" s="65"/>
      <c r="O28" s="65"/>
      <c r="P28" s="64"/>
      <c r="Q28" s="64"/>
      <c r="R28" s="65"/>
      <c r="S28" s="65"/>
      <c r="T28" s="65"/>
      <c r="U28" s="65"/>
      <c r="V28" s="65"/>
      <c r="W28" s="65"/>
      <c r="X28" s="65"/>
      <c r="Y28" s="65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</row>
    <row r="29" spans="1:250" s="4" customFormat="1" ht="24.75" customHeight="1">
      <c r="A29" s="37" t="s">
        <v>61</v>
      </c>
      <c r="B29" s="38"/>
      <c r="C29" s="30">
        <f>C5</f>
        <v>47.356994</v>
      </c>
      <c r="D29" s="30"/>
      <c r="E29" s="30">
        <f>E5</f>
        <v>4.536787</v>
      </c>
      <c r="F29" s="30">
        <f>F20+F28</f>
        <v>4.1952764497512005</v>
      </c>
      <c r="G29" s="30">
        <f>G5+G20+G28</f>
        <v>56.0890574497512</v>
      </c>
      <c r="H29" s="28" t="s">
        <v>16</v>
      </c>
      <c r="I29" s="28"/>
      <c r="J29" s="28"/>
      <c r="K29" s="62">
        <f>K5+K20+K28</f>
        <v>100.00000000000001</v>
      </c>
      <c r="L29" s="4">
        <v>4939.095866429153</v>
      </c>
      <c r="M29" s="64"/>
      <c r="N29" s="65"/>
      <c r="O29" s="65"/>
      <c r="P29" s="64"/>
      <c r="Q29" s="64"/>
      <c r="R29" s="65"/>
      <c r="S29" s="65"/>
      <c r="T29" s="65"/>
      <c r="U29" s="65"/>
      <c r="V29" s="65"/>
      <c r="W29" s="65"/>
      <c r="X29" s="65"/>
      <c r="Y29" s="65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s="3" customFormat="1" ht="22.5" customHeight="1">
      <c r="A30" s="39"/>
      <c r="B30" s="40"/>
      <c r="C30" s="41"/>
      <c r="D30" s="41"/>
      <c r="E30" s="41"/>
      <c r="F30" s="41"/>
      <c r="G30" s="41"/>
      <c r="H30" s="39"/>
      <c r="I30" s="70"/>
      <c r="J30" s="70"/>
      <c r="K30" s="71"/>
      <c r="L30" s="2"/>
      <c r="M30" s="2"/>
      <c r="N30" s="55"/>
      <c r="O30" s="55"/>
      <c r="P30" s="2"/>
      <c r="Q30" s="2"/>
      <c r="R30" s="55"/>
      <c r="S30" s="55"/>
      <c r="T30" s="55"/>
      <c r="U30" s="55"/>
      <c r="V30" s="55"/>
      <c r="W30" s="55"/>
      <c r="X30" s="55"/>
      <c r="Y30" s="5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3" customFormat="1" ht="22.5" customHeight="1">
      <c r="A31" s="39"/>
      <c r="B31" s="40"/>
      <c r="C31" s="41"/>
      <c r="D31" s="41"/>
      <c r="E31" s="41"/>
      <c r="F31" s="41"/>
      <c r="G31" s="41"/>
      <c r="H31" s="39"/>
      <c r="I31" s="70"/>
      <c r="J31" s="70"/>
      <c r="K31" s="71"/>
      <c r="L31" s="2"/>
      <c r="M31" s="2"/>
      <c r="N31" s="55"/>
      <c r="O31" s="55"/>
      <c r="P31" s="2"/>
      <c r="Q31" s="2"/>
      <c r="R31" s="55"/>
      <c r="S31" s="55"/>
      <c r="T31" s="55"/>
      <c r="U31" s="55"/>
      <c r="V31" s="55"/>
      <c r="W31" s="55"/>
      <c r="X31" s="55"/>
      <c r="Y31" s="5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3" customFormat="1" ht="22.5" customHeight="1">
      <c r="A32" s="39"/>
      <c r="B32" s="40"/>
      <c r="C32" s="41"/>
      <c r="D32" s="41"/>
      <c r="E32" s="41"/>
      <c r="F32" s="41"/>
      <c r="G32" s="41"/>
      <c r="H32" s="39"/>
      <c r="I32" s="70"/>
      <c r="J32" s="70"/>
      <c r="K32" s="71"/>
      <c r="L32" s="2"/>
      <c r="M32" s="2"/>
      <c r="N32" s="55"/>
      <c r="O32" s="55"/>
      <c r="P32" s="2"/>
      <c r="Q32" s="2"/>
      <c r="R32" s="55"/>
      <c r="S32" s="55"/>
      <c r="T32" s="55"/>
      <c r="U32" s="55"/>
      <c r="V32" s="55"/>
      <c r="W32" s="55"/>
      <c r="X32" s="55"/>
      <c r="Y32" s="5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3" customFormat="1" ht="24" customHeight="1">
      <c r="A33" s="39"/>
      <c r="B33" s="40"/>
      <c r="C33" s="41"/>
      <c r="D33" s="41"/>
      <c r="E33" s="41"/>
      <c r="F33" s="41"/>
      <c r="G33" s="41"/>
      <c r="H33" s="39"/>
      <c r="I33" s="70"/>
      <c r="J33" s="70"/>
      <c r="K33" s="71"/>
      <c r="L33" s="2"/>
      <c r="M33" s="2"/>
      <c r="N33" s="55"/>
      <c r="O33" s="55"/>
      <c r="P33" s="2"/>
      <c r="Q33" s="2"/>
      <c r="R33" s="55"/>
      <c r="S33" s="55"/>
      <c r="T33" s="55"/>
      <c r="U33" s="55"/>
      <c r="V33" s="55"/>
      <c r="W33" s="55"/>
      <c r="X33" s="55"/>
      <c r="Y33" s="5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3" customFormat="1" ht="24" customHeight="1">
      <c r="A34" s="39"/>
      <c r="B34" s="40"/>
      <c r="C34" s="41"/>
      <c r="D34" s="41"/>
      <c r="E34" s="41"/>
      <c r="F34" s="41"/>
      <c r="G34" s="2"/>
      <c r="H34" s="2"/>
      <c r="I34" s="72"/>
      <c r="J34" s="70"/>
      <c r="K34" s="71"/>
      <c r="L34" s="2"/>
      <c r="M34" s="2"/>
      <c r="N34" s="55"/>
      <c r="O34" s="55"/>
      <c r="P34" s="2"/>
      <c r="Q34" s="2"/>
      <c r="R34" s="55"/>
      <c r="S34" s="55"/>
      <c r="T34" s="55"/>
      <c r="U34" s="55"/>
      <c r="V34" s="55"/>
      <c r="W34" s="55"/>
      <c r="X34" s="55"/>
      <c r="Y34" s="5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5" customFormat="1" ht="24" customHeight="1">
      <c r="A35" s="39"/>
      <c r="B35" s="40"/>
      <c r="C35" s="41"/>
      <c r="D35" s="41"/>
      <c r="E35" s="41"/>
      <c r="F35" s="41"/>
      <c r="G35" s="41"/>
      <c r="H35" s="39"/>
      <c r="I35" s="70"/>
      <c r="J35" s="70"/>
      <c r="K35" s="71"/>
      <c r="L35" s="73"/>
      <c r="M35" s="73"/>
      <c r="N35" s="74"/>
      <c r="O35" s="74"/>
      <c r="P35" s="73"/>
      <c r="Q35" s="73"/>
      <c r="R35" s="74"/>
      <c r="S35" s="74"/>
      <c r="T35" s="74"/>
      <c r="U35" s="74"/>
      <c r="V35" s="74"/>
      <c r="W35" s="74"/>
      <c r="X35" s="74"/>
      <c r="Y35" s="74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11" ht="24" customHeight="1">
      <c r="A36" s="42"/>
      <c r="B36" s="43"/>
      <c r="C36" s="44"/>
      <c r="D36" s="44"/>
      <c r="E36" s="44"/>
      <c r="F36" s="44"/>
      <c r="G36" s="44"/>
      <c r="H36" s="42"/>
      <c r="I36" s="46"/>
      <c r="J36" s="46"/>
      <c r="K36" s="75"/>
    </row>
    <row r="37" spans="1:11" ht="13.5" customHeight="1">
      <c r="A37" s="42"/>
      <c r="B37" s="43"/>
      <c r="C37" s="44"/>
      <c r="D37" s="44"/>
      <c r="E37" s="44"/>
      <c r="F37" s="44"/>
      <c r="G37" s="44"/>
      <c r="H37" s="42"/>
      <c r="I37" s="46"/>
      <c r="J37" s="46"/>
      <c r="K37" s="75"/>
    </row>
    <row r="38" spans="1:11" ht="13.5" customHeight="1">
      <c r="A38" s="42"/>
      <c r="B38" s="43"/>
      <c r="C38" s="45"/>
      <c r="D38" s="45"/>
      <c r="E38" s="45"/>
      <c r="F38" s="45"/>
      <c r="G38" s="45"/>
      <c r="H38" s="42"/>
      <c r="I38" s="46"/>
      <c r="J38" s="46"/>
      <c r="K38" s="76"/>
    </row>
    <row r="39" spans="1:11" ht="13.5" customHeight="1">
      <c r="A39" s="42"/>
      <c r="B39" s="43"/>
      <c r="C39" s="45"/>
      <c r="D39" s="45"/>
      <c r="E39" s="45"/>
      <c r="F39" s="45"/>
      <c r="G39" s="45"/>
      <c r="H39" s="42"/>
      <c r="I39" s="46"/>
      <c r="J39" s="46"/>
      <c r="K39" s="76"/>
    </row>
    <row r="40" spans="1:11" ht="13.5" customHeight="1">
      <c r="A40" s="42"/>
      <c r="B40" s="43"/>
      <c r="C40" s="45"/>
      <c r="D40" s="45"/>
      <c r="E40" s="45"/>
      <c r="F40" s="45"/>
      <c r="G40" s="45"/>
      <c r="H40" s="42"/>
      <c r="I40" s="46"/>
      <c r="J40" s="46"/>
      <c r="K40" s="49"/>
    </row>
    <row r="41" spans="1:11" ht="14.25">
      <c r="A41" s="42"/>
      <c r="B41" s="43"/>
      <c r="C41" s="45"/>
      <c r="D41" s="45"/>
      <c r="E41" s="45"/>
      <c r="F41" s="45"/>
      <c r="G41" s="45"/>
      <c r="H41" s="42"/>
      <c r="I41" s="46"/>
      <c r="J41" s="46"/>
      <c r="K41" s="50"/>
    </row>
    <row r="42" spans="1:11" ht="14.25">
      <c r="A42" s="46"/>
      <c r="B42" s="47"/>
      <c r="C42" s="48"/>
      <c r="D42" s="48"/>
      <c r="E42" s="48"/>
      <c r="F42" s="48"/>
      <c r="G42" s="48"/>
      <c r="H42" s="46"/>
      <c r="I42" s="46"/>
      <c r="J42" s="46"/>
      <c r="K42" s="77"/>
    </row>
    <row r="43" spans="1:11" ht="14.25">
      <c r="A43" s="46"/>
      <c r="B43" s="47"/>
      <c r="C43" s="48"/>
      <c r="D43" s="48"/>
      <c r="E43" s="48"/>
      <c r="F43" s="48"/>
      <c r="G43" s="48"/>
      <c r="H43" s="46"/>
      <c r="I43" s="46"/>
      <c r="J43" s="46"/>
      <c r="K43" s="52"/>
    </row>
    <row r="44" spans="1:11" ht="22.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76"/>
    </row>
    <row r="45" spans="1:11" ht="14.25">
      <c r="A45" s="47"/>
      <c r="B45" s="47"/>
      <c r="C45" s="46"/>
      <c r="D45" s="46"/>
      <c r="E45" s="46"/>
      <c r="F45" s="46"/>
      <c r="G45" s="46"/>
      <c r="H45" s="50"/>
      <c r="I45" s="50"/>
      <c r="J45" s="50"/>
      <c r="K45" s="46"/>
    </row>
    <row r="46" spans="1:11" ht="14.25">
      <c r="A46" s="51"/>
      <c r="B46" s="51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4.25">
      <c r="A47" s="46"/>
      <c r="B47" s="46"/>
      <c r="C47" s="52"/>
      <c r="D47" s="52"/>
      <c r="E47" s="52"/>
      <c r="F47" s="52"/>
      <c r="G47" s="52"/>
      <c r="H47" s="52"/>
      <c r="I47" s="52"/>
      <c r="J47" s="52"/>
      <c r="K47" s="46"/>
    </row>
    <row r="48" spans="1:11" ht="14.25">
      <c r="A48" s="46"/>
      <c r="B48" s="47"/>
      <c r="C48" s="48"/>
      <c r="D48" s="48"/>
      <c r="E48" s="48" t="s">
        <v>62</v>
      </c>
      <c r="F48" s="48"/>
      <c r="G48" s="48"/>
      <c r="H48" s="46"/>
      <c r="I48" s="46"/>
      <c r="J48" s="46"/>
      <c r="K48" s="46"/>
    </row>
    <row r="49" spans="1:11" ht="14.25">
      <c r="A49" s="46"/>
      <c r="B49" s="47"/>
      <c r="C49" s="48"/>
      <c r="D49" s="48"/>
      <c r="E49" s="48"/>
      <c r="F49" s="48"/>
      <c r="G49" s="48"/>
      <c r="H49" s="46"/>
      <c r="I49" s="78"/>
      <c r="J49" s="46"/>
      <c r="K49" s="46"/>
    </row>
    <row r="50" spans="1:11" ht="14.25">
      <c r="A50" s="46"/>
      <c r="B50" s="47"/>
      <c r="C50" s="48"/>
      <c r="D50" s="48"/>
      <c r="E50" s="48"/>
      <c r="F50" s="48"/>
      <c r="G50" s="48"/>
      <c r="H50" s="46"/>
      <c r="I50" s="78"/>
      <c r="J50" s="76"/>
      <c r="K50" s="46"/>
    </row>
    <row r="51" spans="1:11" ht="14.25">
      <c r="A51" s="52"/>
      <c r="B51" s="47"/>
      <c r="C51" s="48"/>
      <c r="D51" s="48"/>
      <c r="E51" s="48"/>
      <c r="F51" s="48"/>
      <c r="G51" s="48"/>
      <c r="H51" s="46"/>
      <c r="I51" s="78"/>
      <c r="J51" s="76"/>
      <c r="K51" s="46"/>
    </row>
    <row r="52" spans="1:11" ht="14.25">
      <c r="A52" s="52"/>
      <c r="B52" s="47"/>
      <c r="C52" s="48"/>
      <c r="D52" s="48"/>
      <c r="E52" s="48"/>
      <c r="F52" s="48"/>
      <c r="G52" s="48"/>
      <c r="H52" s="46"/>
      <c r="I52" s="78"/>
      <c r="J52" s="76"/>
      <c r="K52" s="46"/>
    </row>
    <row r="53" spans="1:11" ht="14.25">
      <c r="A53" s="52"/>
      <c r="B53" s="47"/>
      <c r="C53" s="48"/>
      <c r="D53" s="48"/>
      <c r="E53" s="48"/>
      <c r="F53" s="48"/>
      <c r="G53" s="48"/>
      <c r="H53" s="46"/>
      <c r="I53" s="78"/>
      <c r="J53" s="76"/>
      <c r="K53" s="46"/>
    </row>
    <row r="54" spans="1:11" ht="14.25">
      <c r="A54" s="46"/>
      <c r="B54" s="47"/>
      <c r="C54" s="48"/>
      <c r="D54" s="48"/>
      <c r="E54" s="48"/>
      <c r="F54" s="48"/>
      <c r="G54" s="48"/>
      <c r="H54" s="46"/>
      <c r="I54" s="78"/>
      <c r="J54" s="76"/>
      <c r="K54" s="46"/>
    </row>
    <row r="55" spans="1:11" ht="14.25">
      <c r="A55" s="52"/>
      <c r="B55" s="47"/>
      <c r="C55" s="48"/>
      <c r="D55" s="48"/>
      <c r="E55" s="48"/>
      <c r="F55" s="48"/>
      <c r="G55" s="48"/>
      <c r="H55" s="46"/>
      <c r="I55" s="78"/>
      <c r="J55" s="76"/>
      <c r="K55" s="46"/>
    </row>
    <row r="56" spans="1:11" ht="14.25">
      <c r="A56" s="52"/>
      <c r="B56" s="47"/>
      <c r="C56" s="48"/>
      <c r="D56" s="48"/>
      <c r="E56" s="48"/>
      <c r="F56" s="48"/>
      <c r="G56" s="48"/>
      <c r="H56" s="46"/>
      <c r="I56" s="78"/>
      <c r="J56" s="76"/>
      <c r="K56" s="46"/>
    </row>
    <row r="57" spans="1:11" ht="14.25">
      <c r="A57" s="46"/>
      <c r="B57" s="47"/>
      <c r="C57" s="48"/>
      <c r="D57" s="48"/>
      <c r="E57" s="48"/>
      <c r="F57" s="48"/>
      <c r="G57" s="48"/>
      <c r="H57" s="46"/>
      <c r="I57" s="78"/>
      <c r="J57" s="76"/>
      <c r="K57" s="46"/>
    </row>
    <row r="58" spans="1:11" ht="14.25">
      <c r="A58" s="46"/>
      <c r="B58" s="47"/>
      <c r="C58" s="48"/>
      <c r="D58" s="48"/>
      <c r="E58" s="48"/>
      <c r="F58" s="48"/>
      <c r="G58" s="48"/>
      <c r="H58" s="46"/>
      <c r="I58" s="78"/>
      <c r="J58" s="76"/>
      <c r="K58" s="46"/>
    </row>
    <row r="59" spans="1:11" ht="14.25">
      <c r="A59" s="46"/>
      <c r="B59" s="47"/>
      <c r="C59" s="48"/>
      <c r="D59" s="48"/>
      <c r="E59" s="48"/>
      <c r="F59" s="48"/>
      <c r="G59" s="48"/>
      <c r="H59" s="46"/>
      <c r="I59" s="78"/>
      <c r="J59" s="76"/>
      <c r="K59" s="46"/>
    </row>
    <row r="60" spans="1:11" ht="14.25">
      <c r="A60" s="46"/>
      <c r="B60" s="47"/>
      <c r="C60" s="48"/>
      <c r="D60" s="48"/>
      <c r="E60" s="48"/>
      <c r="F60" s="48"/>
      <c r="G60" s="48"/>
      <c r="H60" s="46"/>
      <c r="I60" s="78"/>
      <c r="J60" s="76"/>
      <c r="K60" s="46"/>
    </row>
    <row r="61" spans="1:11" ht="14.25">
      <c r="A61" s="46"/>
      <c r="B61" s="47"/>
      <c r="C61" s="48"/>
      <c r="D61" s="48"/>
      <c r="E61" s="48"/>
      <c r="F61" s="48"/>
      <c r="G61" s="48"/>
      <c r="H61" s="46"/>
      <c r="I61" s="78"/>
      <c r="J61" s="76"/>
      <c r="K61" s="46"/>
    </row>
    <row r="62" spans="1:11" ht="14.25">
      <c r="A62" s="46"/>
      <c r="B62" s="47"/>
      <c r="C62" s="48"/>
      <c r="D62" s="48"/>
      <c r="E62" s="48"/>
      <c r="F62" s="48"/>
      <c r="G62" s="48"/>
      <c r="H62" s="46"/>
      <c r="I62" s="78"/>
      <c r="J62" s="76"/>
      <c r="K62" s="46"/>
    </row>
    <row r="63" spans="1:11" ht="14.25">
      <c r="A63" s="46"/>
      <c r="B63" s="47"/>
      <c r="C63" s="48"/>
      <c r="D63" s="48"/>
      <c r="E63" s="48"/>
      <c r="F63" s="48"/>
      <c r="G63" s="48"/>
      <c r="H63" s="46"/>
      <c r="I63" s="78"/>
      <c r="J63" s="76"/>
      <c r="K63" s="46"/>
    </row>
    <row r="64" spans="1:11" ht="14.25">
      <c r="A64" s="46"/>
      <c r="B64" s="47"/>
      <c r="C64" s="48"/>
      <c r="D64" s="48"/>
      <c r="E64" s="48"/>
      <c r="F64" s="48"/>
      <c r="G64" s="48"/>
      <c r="H64" s="46"/>
      <c r="I64" s="78"/>
      <c r="J64" s="76"/>
      <c r="K64" s="46"/>
    </row>
    <row r="65" spans="1:11" ht="14.25">
      <c r="A65" s="46"/>
      <c r="B65" s="47"/>
      <c r="C65" s="48"/>
      <c r="D65" s="48"/>
      <c r="E65" s="48"/>
      <c r="F65" s="48"/>
      <c r="G65" s="48"/>
      <c r="H65" s="46"/>
      <c r="I65" s="78"/>
      <c r="J65" s="76"/>
      <c r="K65" s="46"/>
    </row>
    <row r="66" spans="1:11" ht="14.25">
      <c r="A66" s="46"/>
      <c r="B66" s="47"/>
      <c r="C66" s="48"/>
      <c r="D66" s="48"/>
      <c r="E66" s="48"/>
      <c r="F66" s="48"/>
      <c r="G66" s="48"/>
      <c r="H66" s="46"/>
      <c r="I66" s="78"/>
      <c r="J66" s="76"/>
      <c r="K66" s="46"/>
    </row>
    <row r="67" spans="1:11" ht="14.25">
      <c r="A67" s="46"/>
      <c r="B67" s="47"/>
      <c r="C67" s="48"/>
      <c r="D67" s="48"/>
      <c r="E67" s="48"/>
      <c r="F67" s="48"/>
      <c r="G67" s="48"/>
      <c r="H67" s="46"/>
      <c r="I67" s="78"/>
      <c r="J67" s="76"/>
      <c r="K67" s="47"/>
    </row>
    <row r="68" spans="1:11" ht="14.25">
      <c r="A68" s="46"/>
      <c r="B68" s="47"/>
      <c r="C68" s="48"/>
      <c r="D68" s="48"/>
      <c r="E68" s="48"/>
      <c r="F68" s="48"/>
      <c r="G68" s="48"/>
      <c r="H68" s="46"/>
      <c r="I68" s="78"/>
      <c r="J68" s="76"/>
      <c r="K68" s="47"/>
    </row>
    <row r="69" spans="1:11" ht="14.25">
      <c r="A69" s="46"/>
      <c r="B69" s="80"/>
      <c r="C69" s="48"/>
      <c r="D69" s="48"/>
      <c r="E69" s="48"/>
      <c r="F69" s="48"/>
      <c r="G69" s="48"/>
      <c r="H69" s="46"/>
      <c r="I69" s="78"/>
      <c r="J69" s="76"/>
      <c r="K69" s="47"/>
    </row>
    <row r="70" spans="1:11" ht="14.25">
      <c r="A70" s="46"/>
      <c r="B70" s="47"/>
      <c r="C70" s="48"/>
      <c r="D70" s="48"/>
      <c r="E70" s="48"/>
      <c r="F70" s="48"/>
      <c r="G70" s="48"/>
      <c r="H70" s="46"/>
      <c r="I70" s="78"/>
      <c r="J70" s="76"/>
      <c r="K70" s="47"/>
    </row>
    <row r="71" spans="1:11" ht="14.25">
      <c r="A71" s="46"/>
      <c r="B71" s="47"/>
      <c r="C71" s="81"/>
      <c r="D71" s="81"/>
      <c r="E71" s="81"/>
      <c r="F71" s="81"/>
      <c r="G71" s="81"/>
      <c r="H71" s="46"/>
      <c r="I71" s="85"/>
      <c r="J71" s="86"/>
      <c r="K71" s="47"/>
    </row>
    <row r="72" spans="1:11" ht="14.25">
      <c r="A72" s="46"/>
      <c r="B72" s="47"/>
      <c r="C72" s="82"/>
      <c r="D72" s="82"/>
      <c r="E72" s="81"/>
      <c r="F72" s="81"/>
      <c r="G72" s="81"/>
      <c r="H72" s="46"/>
      <c r="I72" s="85"/>
      <c r="J72" s="86"/>
      <c r="K72" s="47"/>
    </row>
    <row r="73" spans="1:11" ht="14.25">
      <c r="A73" s="46"/>
      <c r="B73" s="47"/>
      <c r="C73" s="82"/>
      <c r="D73" s="82"/>
      <c r="E73" s="81"/>
      <c r="F73" s="81"/>
      <c r="G73" s="81"/>
      <c r="H73" s="46"/>
      <c r="I73" s="85"/>
      <c r="J73" s="86"/>
      <c r="K73" s="47"/>
    </row>
    <row r="74" spans="1:11" ht="14.25">
      <c r="A74" s="46"/>
      <c r="B74" s="47"/>
      <c r="C74" s="81"/>
      <c r="D74" s="81"/>
      <c r="E74" s="81"/>
      <c r="F74" s="81"/>
      <c r="G74" s="81"/>
      <c r="H74" s="46"/>
      <c r="I74" s="85"/>
      <c r="J74" s="86"/>
      <c r="K74" s="47"/>
    </row>
    <row r="75" spans="1:11" ht="14.25">
      <c r="A75" s="46"/>
      <c r="B75" s="47"/>
      <c r="C75" s="81"/>
      <c r="D75" s="81"/>
      <c r="E75" s="81"/>
      <c r="F75" s="81"/>
      <c r="G75" s="81"/>
      <c r="H75" s="46"/>
      <c r="I75" s="85"/>
      <c r="J75" s="86"/>
      <c r="K75" s="47"/>
    </row>
    <row r="76" spans="1:11" ht="14.25">
      <c r="A76" s="46"/>
      <c r="B76" s="47"/>
      <c r="C76" s="81"/>
      <c r="D76" s="81"/>
      <c r="E76" s="81"/>
      <c r="F76" s="81"/>
      <c r="G76" s="81"/>
      <c r="H76" s="46"/>
      <c r="I76" s="85"/>
      <c r="J76" s="86"/>
      <c r="K76" s="47"/>
    </row>
    <row r="77" spans="1:11" ht="14.25">
      <c r="A77" s="46"/>
      <c r="B77" s="47"/>
      <c r="C77" s="81"/>
      <c r="D77" s="81"/>
      <c r="E77" s="81"/>
      <c r="F77" s="81"/>
      <c r="G77" s="81"/>
      <c r="H77" s="46"/>
      <c r="I77" s="85"/>
      <c r="J77" s="86"/>
      <c r="K77" s="47"/>
    </row>
    <row r="78" spans="1:11" ht="14.25">
      <c r="A78" s="46"/>
      <c r="B78" s="80"/>
      <c r="C78" s="81"/>
      <c r="D78" s="81"/>
      <c r="E78" s="81"/>
      <c r="F78" s="81"/>
      <c r="G78" s="81"/>
      <c r="H78" s="46"/>
      <c r="I78" s="85"/>
      <c r="J78" s="86"/>
      <c r="K78" s="87"/>
    </row>
    <row r="79" spans="1:11" ht="14.25">
      <c r="A79" s="46"/>
      <c r="B79" s="80"/>
      <c r="C79" s="81"/>
      <c r="D79" s="81"/>
      <c r="E79" s="81"/>
      <c r="F79" s="81"/>
      <c r="G79" s="81"/>
      <c r="H79" s="46"/>
      <c r="I79" s="85"/>
      <c r="J79" s="86"/>
      <c r="K79" s="47"/>
    </row>
    <row r="80" spans="1:11" ht="14.25">
      <c r="A80" s="46"/>
      <c r="B80" s="80"/>
      <c r="C80" s="81"/>
      <c r="D80" s="81"/>
      <c r="E80" s="81"/>
      <c r="F80" s="81"/>
      <c r="G80" s="81"/>
      <c r="H80" s="46"/>
      <c r="I80" s="85"/>
      <c r="J80" s="86"/>
      <c r="K80" s="47"/>
    </row>
    <row r="81" spans="1:11" ht="14.25">
      <c r="A81" s="46"/>
      <c r="B81" s="80"/>
      <c r="C81" s="81"/>
      <c r="D81" s="81"/>
      <c r="E81" s="81"/>
      <c r="F81" s="81"/>
      <c r="G81" s="81"/>
      <c r="H81" s="46"/>
      <c r="I81" s="85"/>
      <c r="J81" s="86"/>
      <c r="K81" s="47"/>
    </row>
    <row r="82" spans="1:11" ht="14.25">
      <c r="A82" s="46"/>
      <c r="B82" s="47"/>
      <c r="C82" s="81"/>
      <c r="D82" s="81"/>
      <c r="E82" s="81"/>
      <c r="F82" s="81"/>
      <c r="G82" s="81"/>
      <c r="H82" s="46"/>
      <c r="I82" s="85"/>
      <c r="J82" s="86"/>
      <c r="K82" s="47"/>
    </row>
    <row r="83" spans="1:11" ht="14.25">
      <c r="A83" s="46"/>
      <c r="B83" s="47"/>
      <c r="C83" s="81"/>
      <c r="D83" s="81"/>
      <c r="E83" s="81"/>
      <c r="F83" s="83"/>
      <c r="G83" s="81"/>
      <c r="H83" s="46"/>
      <c r="I83" s="85"/>
      <c r="J83" s="86"/>
      <c r="K83" s="87"/>
    </row>
    <row r="84" spans="1:11" ht="14.25">
      <c r="A84" s="46"/>
      <c r="B84" s="47"/>
      <c r="C84" s="81"/>
      <c r="D84" s="81"/>
      <c r="E84" s="81"/>
      <c r="F84" s="83"/>
      <c r="G84" s="81"/>
      <c r="H84" s="46"/>
      <c r="I84" s="88"/>
      <c r="J84" s="47"/>
      <c r="K84" s="89"/>
    </row>
    <row r="85" spans="1:11" ht="14.25">
      <c r="A85" s="46"/>
      <c r="B85" s="47"/>
      <c r="C85" s="81"/>
      <c r="D85" s="81"/>
      <c r="E85" s="81"/>
      <c r="F85" s="83"/>
      <c r="G85" s="81"/>
      <c r="H85" s="46"/>
      <c r="I85" s="90"/>
      <c r="J85" s="91"/>
      <c r="K85" s="89"/>
    </row>
    <row r="86" spans="1:11" ht="14.25">
      <c r="A86" s="46"/>
      <c r="B86" s="47"/>
      <c r="C86" s="81"/>
      <c r="D86" s="81"/>
      <c r="E86" s="81"/>
      <c r="F86" s="83"/>
      <c r="G86" s="81"/>
      <c r="H86" s="46"/>
      <c r="I86" s="76"/>
      <c r="J86" s="47"/>
      <c r="K86" s="89"/>
    </row>
    <row r="87" spans="1:11" ht="14.25">
      <c r="A87" s="46"/>
      <c r="B87" s="47"/>
      <c r="C87" s="81"/>
      <c r="D87" s="81"/>
      <c r="E87" s="81"/>
      <c r="F87" s="83"/>
      <c r="G87" s="81"/>
      <c r="H87" s="46"/>
      <c r="I87" s="47"/>
      <c r="J87" s="47"/>
      <c r="K87" s="89"/>
    </row>
    <row r="88" spans="1:11" ht="14.25">
      <c r="A88" s="46"/>
      <c r="B88" s="47"/>
      <c r="C88" s="81"/>
      <c r="D88" s="81"/>
      <c r="E88" s="81"/>
      <c r="F88" s="83"/>
      <c r="G88" s="81"/>
      <c r="H88" s="47"/>
      <c r="I88" s="47"/>
      <c r="J88" s="47"/>
      <c r="K88" s="89"/>
    </row>
    <row r="89" spans="1:11" ht="14.25">
      <c r="A89" s="46"/>
      <c r="B89" s="47"/>
      <c r="C89" s="81"/>
      <c r="D89" s="81"/>
      <c r="E89" s="81"/>
      <c r="F89" s="83"/>
      <c r="G89" s="81"/>
      <c r="H89" s="46"/>
      <c r="I89" s="47"/>
      <c r="J89" s="47"/>
      <c r="K89" s="89"/>
    </row>
    <row r="90" spans="1:11" ht="14.25">
      <c r="A90" s="46"/>
      <c r="B90" s="47"/>
      <c r="C90" s="81"/>
      <c r="D90" s="81"/>
      <c r="E90" s="81"/>
      <c r="F90" s="84"/>
      <c r="G90" s="81"/>
      <c r="H90" s="46"/>
      <c r="I90" s="47"/>
      <c r="J90" s="47"/>
      <c r="K90" s="89"/>
    </row>
    <row r="91" spans="1:11" ht="14.25">
      <c r="A91" s="46"/>
      <c r="B91" s="47"/>
      <c r="C91" s="81"/>
      <c r="D91" s="81"/>
      <c r="E91" s="81"/>
      <c r="F91" s="83"/>
      <c r="G91" s="81"/>
      <c r="H91" s="46"/>
      <c r="I91" s="47"/>
      <c r="J91" s="47"/>
      <c r="K91" s="87"/>
    </row>
    <row r="92" spans="1:11" ht="14.25">
      <c r="A92" s="46"/>
      <c r="B92" s="47"/>
      <c r="C92" s="81"/>
      <c r="D92" s="81"/>
      <c r="E92" s="81"/>
      <c r="F92" s="81"/>
      <c r="G92" s="81"/>
      <c r="H92" s="46"/>
      <c r="I92" s="47"/>
      <c r="J92" s="47"/>
      <c r="K92" s="89"/>
    </row>
    <row r="93" spans="1:11" ht="14.25">
      <c r="A93" s="46"/>
      <c r="B93" s="47"/>
      <c r="C93" s="81"/>
      <c r="D93" s="81"/>
      <c r="E93" s="81"/>
      <c r="F93" s="81"/>
      <c r="G93" s="81"/>
      <c r="H93" s="46"/>
      <c r="I93" s="47"/>
      <c r="J93" s="47"/>
      <c r="K93" s="87"/>
    </row>
    <row r="94" spans="1:11" ht="14.25">
      <c r="A94" s="46"/>
      <c r="B94" s="47"/>
      <c r="C94" s="81"/>
      <c r="D94" s="81"/>
      <c r="E94" s="81"/>
      <c r="F94" s="81"/>
      <c r="G94" s="81"/>
      <c r="H94" s="46"/>
      <c r="I94" s="47"/>
      <c r="J94" s="47"/>
      <c r="K94" s="82"/>
    </row>
    <row r="95" spans="1:11" ht="14.25">
      <c r="A95" s="46"/>
      <c r="B95" s="47"/>
      <c r="C95" s="81"/>
      <c r="D95" s="81"/>
      <c r="E95" s="81"/>
      <c r="F95" s="81"/>
      <c r="G95" s="81"/>
      <c r="H95" s="46"/>
      <c r="I95" s="47"/>
      <c r="J95" s="47"/>
      <c r="K95" s="82"/>
    </row>
    <row r="96" spans="1:11" ht="14.25">
      <c r="A96" s="46"/>
      <c r="B96" s="47"/>
      <c r="C96" s="81"/>
      <c r="D96" s="81"/>
      <c r="E96" s="81"/>
      <c r="F96" s="81"/>
      <c r="G96" s="81"/>
      <c r="H96" s="46"/>
      <c r="I96" s="47"/>
      <c r="J96" s="47"/>
      <c r="K96" s="82"/>
    </row>
    <row r="97" spans="1:11" ht="14.25">
      <c r="A97" s="46"/>
      <c r="B97" s="47"/>
      <c r="C97" s="81"/>
      <c r="D97" s="81"/>
      <c r="E97" s="81"/>
      <c r="F97" s="81"/>
      <c r="G97" s="81"/>
      <c r="H97" s="47"/>
      <c r="I97" s="47"/>
      <c r="J97" s="47"/>
      <c r="K97" s="82"/>
    </row>
    <row r="98" spans="1:11" ht="14.25">
      <c r="A98" s="50"/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 ht="14.25">
      <c r="A99" s="50"/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1:10" ht="14.25">
      <c r="A100" s="50"/>
      <c r="B100" s="82"/>
      <c r="C100" s="82"/>
      <c r="D100" s="82"/>
      <c r="E100" s="82"/>
      <c r="F100" s="82"/>
      <c r="G100" s="82"/>
      <c r="H100" s="82"/>
      <c r="I100" s="82"/>
      <c r="J100" s="82"/>
    </row>
    <row r="101" spans="1:10" ht="14.25">
      <c r="A101" s="50"/>
      <c r="B101" s="82"/>
      <c r="C101" s="82"/>
      <c r="D101" s="82"/>
      <c r="E101" s="82"/>
      <c r="F101" s="82"/>
      <c r="G101" s="82"/>
      <c r="H101" s="82"/>
      <c r="I101" s="82"/>
      <c r="J101" s="82"/>
    </row>
    <row r="102" spans="1:10" ht="14.25">
      <c r="A102" s="50"/>
      <c r="B102" s="82"/>
      <c r="C102" s="82"/>
      <c r="D102" s="82"/>
      <c r="E102" s="82"/>
      <c r="F102" s="82"/>
      <c r="G102" s="82"/>
      <c r="H102" s="82"/>
      <c r="I102" s="82"/>
      <c r="J102" s="82"/>
    </row>
    <row r="103" spans="1:10" ht="14.25">
      <c r="A103" s="50"/>
      <c r="B103" s="82"/>
      <c r="C103" s="82"/>
      <c r="D103" s="82"/>
      <c r="E103" s="82"/>
      <c r="F103" s="82"/>
      <c r="G103" s="82"/>
      <c r="H103" s="82"/>
      <c r="I103" s="82"/>
      <c r="J103" s="82"/>
    </row>
  </sheetData>
  <sheetProtection/>
  <mergeCells count="13">
    <mergeCell ref="A1:K1"/>
    <mergeCell ref="A2:K2"/>
    <mergeCell ref="C3:G3"/>
    <mergeCell ref="H3:J3"/>
    <mergeCell ref="A29:B29"/>
    <mergeCell ref="C46:G46"/>
    <mergeCell ref="H46:J46"/>
    <mergeCell ref="A3:A4"/>
    <mergeCell ref="A46:A47"/>
    <mergeCell ref="B3:B4"/>
    <mergeCell ref="B46:B47"/>
    <mergeCell ref="K3:K4"/>
    <mergeCell ref="K42:K43"/>
  </mergeCells>
  <printOptions/>
  <pageMargins left="0.25" right="0.25" top="0.39305555555555555" bottom="0.354166666666666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2024-03-21T03:47:09Z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0F9E9E41BDE343D28ABD3AC0570E820F_13</vt:lpwstr>
  </property>
</Properties>
</file>