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720" tabRatio="599" activeTab="0"/>
  </bookViews>
  <sheets>
    <sheet name="综合概算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<sst xmlns="http://schemas.openxmlformats.org/spreadsheetml/2006/main" count="111" uniqueCount="67">
  <si>
    <t>综 合 概 算 表</t>
  </si>
  <si>
    <t>工程项目：2024年红崖子乡红翔新村标准化瓜菜基地日光温室建设项目</t>
  </si>
  <si>
    <t>表2</t>
  </si>
  <si>
    <t>序
号</t>
  </si>
  <si>
    <t>项目名称</t>
  </si>
  <si>
    <t>建安工程</t>
  </si>
  <si>
    <t>其他    费用</t>
  </si>
  <si>
    <t>预备费</t>
  </si>
  <si>
    <t>合计</t>
  </si>
  <si>
    <t>技术经济指标（元）</t>
  </si>
  <si>
    <t>占投
资额    （%）</t>
  </si>
  <si>
    <t>单位</t>
  </si>
  <si>
    <t>数量</t>
  </si>
  <si>
    <t>单位     价值</t>
  </si>
  <si>
    <t>一</t>
  </si>
  <si>
    <t>工程费用</t>
  </si>
  <si>
    <t>92*14.5米温室</t>
  </si>
  <si>
    <t>土建工程</t>
  </si>
  <si>
    <t>栋</t>
  </si>
  <si>
    <t>给水工程</t>
  </si>
  <si>
    <t>电气工程</t>
  </si>
  <si>
    <t>耳房</t>
  </si>
  <si>
    <t>80*14.5米温室</t>
  </si>
  <si>
    <t>130*14.5米温室</t>
  </si>
  <si>
    <t>140*14.5米温室</t>
  </si>
  <si>
    <t>电气外网工程</t>
  </si>
  <si>
    <t>现有变压器扩容400KVA</t>
  </si>
  <si>
    <t>座</t>
  </si>
  <si>
    <t>电线杆</t>
  </si>
  <si>
    <t>杆</t>
  </si>
  <si>
    <t>二级变电箱</t>
  </si>
  <si>
    <t>个</t>
  </si>
  <si>
    <t>三级变电箱</t>
  </si>
  <si>
    <t>变压器至低压杆表箱</t>
  </si>
  <si>
    <t>m</t>
  </si>
  <si>
    <t>低压杆表箱至单体棚控制箱</t>
  </si>
  <si>
    <t>电缆套管</t>
  </si>
  <si>
    <t>电缆沟土方</t>
  </si>
  <si>
    <t>m³</t>
  </si>
  <si>
    <t>给水外网工程</t>
  </si>
  <si>
    <t>PE100聚丙烯给水管de110</t>
  </si>
  <si>
    <t>PE100聚丙烯给水管de63</t>
  </si>
  <si>
    <t>砖砌给水井</t>
  </si>
  <si>
    <t>给水管沟土方</t>
  </si>
  <si>
    <t>机井</t>
  </si>
  <si>
    <t>取水设备</t>
  </si>
  <si>
    <t>套</t>
  </si>
  <si>
    <t>道路工程</t>
  </si>
  <si>
    <t>4米宽砂石硬化路</t>
  </si>
  <si>
    <t>㎡</t>
  </si>
  <si>
    <t>3米宽砂石硬化路</t>
  </si>
  <si>
    <t>场地平整</t>
  </si>
  <si>
    <t>填方</t>
  </si>
  <si>
    <t>挖方</t>
  </si>
  <si>
    <t>二</t>
  </si>
  <si>
    <t>其他费用</t>
  </si>
  <si>
    <t>勘测设计费3%</t>
  </si>
  <si>
    <t>项</t>
  </si>
  <si>
    <t>工程监理费1.5%</t>
  </si>
  <si>
    <t>清单控制价编制及审核费0.6%</t>
  </si>
  <si>
    <t>结算审核费0.4%</t>
  </si>
  <si>
    <t>招标代理服务费0.85%</t>
  </si>
  <si>
    <t>检测试验配合费0.2%</t>
  </si>
  <si>
    <t>财务决算审核费0.29%</t>
  </si>
  <si>
    <t>三</t>
  </si>
  <si>
    <r>
      <t>预备费3</t>
    </r>
    <r>
      <rPr>
        <b/>
        <sz val="10"/>
        <rFont val="宋体"/>
        <family val="0"/>
      </rPr>
      <t>%</t>
    </r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</si>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</sst>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0" borderId="0">
      <alignment/>
      <protection/>
    </xf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76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right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177" fontId="30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7" fontId="31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7" fontId="32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vertical="center" wrapText="1"/>
    </xf>
    <xf numFmtId="10" fontId="6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B8CCE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SheetLayoutView="115" workbookViewId="0" topLeftCell="A1">
      <selection activeCell="M14" sqref="M14"/>
    </sheetView>
  </sheetViews>
  <sheetFormatPr defaultColWidth="9.00390625" defaultRowHeight="14.25"/>
  <cols>
    <col min="1" max="1" width="7.875" style="12" customWidth="1"/>
    <col min="2" max="2" width="27.50390625" style="13" customWidth="1"/>
    <col min="3" max="3" width="11.25390625" style="12" customWidth="1"/>
    <col min="4" max="4" width="6.625" style="12" customWidth="1"/>
    <col min="5" max="5" width="8.625" style="12" customWidth="1"/>
    <col min="6" max="6" width="9.25390625" style="12" customWidth="1"/>
    <col min="7" max="7" width="4.625" style="12" customWidth="1"/>
    <col min="8" max="8" width="8.875" style="14" customWidth="1"/>
    <col min="9" max="9" width="9.50390625" style="12" customWidth="1"/>
    <col min="10" max="10" width="8.625" style="12" customWidth="1"/>
    <col min="11" max="11" width="12.75390625" style="12" bestFit="1" customWidth="1"/>
    <col min="12" max="12" width="9.50390625" style="12" bestFit="1" customWidth="1"/>
    <col min="13" max="13" width="12.75390625" style="12" bestFit="1" customWidth="1"/>
    <col min="14" max="16384" width="9.00390625" style="12" customWidth="1"/>
  </cols>
  <sheetData>
    <row r="1" spans="1:10" ht="16.5" customHeight="1">
      <c r="A1" s="15" t="s">
        <v>0</v>
      </c>
      <c r="B1" s="16"/>
      <c r="C1" s="15"/>
      <c r="D1" s="15"/>
      <c r="E1" s="15"/>
      <c r="F1" s="15"/>
      <c r="G1" s="15"/>
      <c r="H1" s="17"/>
      <c r="I1" s="15"/>
      <c r="J1" s="15"/>
    </row>
    <row r="2" spans="1:10" ht="16.5" customHeight="1">
      <c r="A2" s="15"/>
      <c r="B2" s="16"/>
      <c r="C2" s="15"/>
      <c r="D2" s="15"/>
      <c r="E2" s="15"/>
      <c r="F2" s="15"/>
      <c r="G2" s="15"/>
      <c r="H2" s="17"/>
      <c r="I2" s="15"/>
      <c r="J2" s="15"/>
    </row>
    <row r="3" spans="1:10" ht="19.5" customHeight="1">
      <c r="A3" s="18" t="s">
        <v>1</v>
      </c>
      <c r="B3" s="18"/>
      <c r="C3" s="18"/>
      <c r="D3" s="18"/>
      <c r="E3" s="18"/>
      <c r="F3" s="18"/>
      <c r="G3" s="18"/>
      <c r="H3" s="19"/>
      <c r="I3" s="18"/>
      <c r="J3" s="41" t="s">
        <v>2</v>
      </c>
    </row>
    <row r="4" spans="1:10" ht="24" customHeight="1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1" t="s">
        <v>9</v>
      </c>
      <c r="H4" s="22"/>
      <c r="I4" s="21"/>
      <c r="J4" s="20" t="s">
        <v>10</v>
      </c>
    </row>
    <row r="5" spans="1:10" ht="24.75" customHeight="1">
      <c r="A5" s="23"/>
      <c r="B5" s="23"/>
      <c r="C5" s="23"/>
      <c r="D5" s="23"/>
      <c r="E5" s="23"/>
      <c r="F5" s="23"/>
      <c r="G5" s="21" t="s">
        <v>11</v>
      </c>
      <c r="H5" s="22" t="s">
        <v>12</v>
      </c>
      <c r="I5" s="21" t="s">
        <v>13</v>
      </c>
      <c r="J5" s="23"/>
    </row>
    <row r="6" spans="1:10" s="1" customFormat="1" ht="18" customHeight="1">
      <c r="A6" s="21" t="s">
        <v>14</v>
      </c>
      <c r="B6" s="24" t="s">
        <v>15</v>
      </c>
      <c r="C6" s="25">
        <f>C7+C12+C17+C22+C27+C36+C43+C46</f>
        <v>1029.29</v>
      </c>
      <c r="D6" s="25"/>
      <c r="E6" s="25"/>
      <c r="F6" s="25">
        <f>C6</f>
        <v>1029.29</v>
      </c>
      <c r="G6" s="26"/>
      <c r="H6" s="25"/>
      <c r="I6" s="25"/>
      <c r="J6" s="42">
        <f>F6/F58*100</f>
        <v>91</v>
      </c>
    </row>
    <row r="7" spans="1:10" s="1" customFormat="1" ht="18" customHeight="1">
      <c r="A7" s="21">
        <v>1</v>
      </c>
      <c r="B7" s="24" t="s">
        <v>16</v>
      </c>
      <c r="C7" s="25">
        <f>SUM(C8:C11)</f>
        <v>471.46</v>
      </c>
      <c r="D7" s="25"/>
      <c r="E7" s="25"/>
      <c r="F7" s="25">
        <f>C7</f>
        <v>471.46</v>
      </c>
      <c r="G7" s="26"/>
      <c r="H7" s="25"/>
      <c r="I7" s="25"/>
      <c r="J7" s="42"/>
    </row>
    <row r="8" spans="1:13" ht="18" customHeight="1">
      <c r="A8" s="27"/>
      <c r="B8" s="28" t="s">
        <v>17</v>
      </c>
      <c r="C8" s="29">
        <f aca="true" t="shared" si="0" ref="C8:C11">H8*I8*0.0001</f>
        <v>412.74</v>
      </c>
      <c r="D8" s="29"/>
      <c r="E8" s="29"/>
      <c r="F8" s="29">
        <f aca="true" t="shared" si="1" ref="F8:F11">H8*I8*0.0001</f>
        <v>412.74</v>
      </c>
      <c r="G8" s="30" t="s">
        <v>18</v>
      </c>
      <c r="H8" s="29">
        <v>17</v>
      </c>
      <c r="I8" s="43">
        <v>242788</v>
      </c>
      <c r="J8" s="44"/>
      <c r="L8" s="45">
        <v>271000</v>
      </c>
      <c r="M8" s="12">
        <f>L8/100/14.5</f>
        <v>186.896551724138</v>
      </c>
    </row>
    <row r="9" spans="1:13" ht="18" customHeight="1">
      <c r="A9" s="27"/>
      <c r="B9" s="28" t="s">
        <v>19</v>
      </c>
      <c r="C9" s="29">
        <f t="shared" si="0"/>
        <v>13.43</v>
      </c>
      <c r="D9" s="29"/>
      <c r="E9" s="29"/>
      <c r="F9" s="29">
        <f t="shared" si="1"/>
        <v>13.43</v>
      </c>
      <c r="G9" s="30" t="s">
        <v>18</v>
      </c>
      <c r="H9" s="29">
        <v>17</v>
      </c>
      <c r="I9" s="43">
        <v>7898.55</v>
      </c>
      <c r="J9" s="44"/>
      <c r="L9" s="45">
        <v>7600</v>
      </c>
      <c r="M9" s="12">
        <f>L9/100/14.5</f>
        <v>5.24137931034483</v>
      </c>
    </row>
    <row r="10" spans="1:13" ht="18" customHeight="1">
      <c r="A10" s="27"/>
      <c r="B10" s="28" t="s">
        <v>20</v>
      </c>
      <c r="C10" s="29">
        <f t="shared" si="0"/>
        <v>29.48</v>
      </c>
      <c r="D10" s="29"/>
      <c r="E10" s="29"/>
      <c r="F10" s="29">
        <f t="shared" si="1"/>
        <v>29.48</v>
      </c>
      <c r="G10" s="30" t="s">
        <v>18</v>
      </c>
      <c r="H10" s="29">
        <v>17</v>
      </c>
      <c r="I10" s="43">
        <v>17342</v>
      </c>
      <c r="J10" s="44"/>
      <c r="L10" s="45">
        <v>18000</v>
      </c>
      <c r="M10" s="12">
        <f>L10/100/14.5</f>
        <v>12.4137931034483</v>
      </c>
    </row>
    <row r="11" spans="1:10" s="2" customFormat="1" ht="18" customHeight="1">
      <c r="A11" s="21"/>
      <c r="B11" s="28" t="s">
        <v>21</v>
      </c>
      <c r="C11" s="29">
        <f t="shared" si="0"/>
        <v>15.81</v>
      </c>
      <c r="D11" s="29"/>
      <c r="E11" s="29"/>
      <c r="F11" s="29">
        <f t="shared" si="1"/>
        <v>15.81</v>
      </c>
      <c r="G11" s="30" t="s">
        <v>18</v>
      </c>
      <c r="H11" s="29">
        <v>17</v>
      </c>
      <c r="I11" s="43">
        <v>9300</v>
      </c>
      <c r="J11" s="42"/>
    </row>
    <row r="12" spans="1:10" s="2" customFormat="1" ht="18" customHeight="1">
      <c r="A12" s="21">
        <v>2</v>
      </c>
      <c r="B12" s="24" t="s">
        <v>22</v>
      </c>
      <c r="C12" s="25">
        <f>SUM(C13:C16)</f>
        <v>363.55</v>
      </c>
      <c r="D12" s="25"/>
      <c r="E12" s="25"/>
      <c r="F12" s="25">
        <f>C12</f>
        <v>363.55</v>
      </c>
      <c r="G12" s="26"/>
      <c r="H12" s="25"/>
      <c r="I12" s="25"/>
      <c r="J12" s="42"/>
    </row>
    <row r="13" spans="1:10" s="2" customFormat="1" ht="18" customHeight="1">
      <c r="A13" s="27"/>
      <c r="B13" s="28" t="s">
        <v>17</v>
      </c>
      <c r="C13" s="29">
        <f aca="true" t="shared" si="2" ref="C13:C16">H13*I13*0.0001</f>
        <v>316.68</v>
      </c>
      <c r="D13" s="29"/>
      <c r="E13" s="29"/>
      <c r="F13" s="29">
        <f aca="true" t="shared" si="3" ref="F13:F16">H13*I13*0.0001</f>
        <v>316.68</v>
      </c>
      <c r="G13" s="30" t="s">
        <v>18</v>
      </c>
      <c r="H13" s="29">
        <v>15</v>
      </c>
      <c r="I13" s="43">
        <v>211120</v>
      </c>
      <c r="J13" s="44"/>
    </row>
    <row r="14" spans="1:10" s="2" customFormat="1" ht="18" customHeight="1">
      <c r="A14" s="27"/>
      <c r="B14" s="28" t="s">
        <v>19</v>
      </c>
      <c r="C14" s="29">
        <f t="shared" si="2"/>
        <v>10.3</v>
      </c>
      <c r="D14" s="29"/>
      <c r="E14" s="29"/>
      <c r="F14" s="29">
        <f t="shared" si="3"/>
        <v>10.3</v>
      </c>
      <c r="G14" s="30" t="s">
        <v>18</v>
      </c>
      <c r="H14" s="29">
        <v>15</v>
      </c>
      <c r="I14" s="43">
        <v>6866.84</v>
      </c>
      <c r="J14" s="44"/>
    </row>
    <row r="15" spans="1:10" s="2" customFormat="1" ht="18" customHeight="1">
      <c r="A15" s="27"/>
      <c r="B15" s="28" t="s">
        <v>20</v>
      </c>
      <c r="C15" s="29">
        <f t="shared" si="2"/>
        <v>22.62</v>
      </c>
      <c r="D15" s="29"/>
      <c r="E15" s="29"/>
      <c r="F15" s="29">
        <f t="shared" si="3"/>
        <v>22.62</v>
      </c>
      <c r="G15" s="30" t="s">
        <v>18</v>
      </c>
      <c r="H15" s="29">
        <v>15</v>
      </c>
      <c r="I15" s="43">
        <f>80*14.5*13</f>
        <v>15080</v>
      </c>
      <c r="J15" s="44"/>
    </row>
    <row r="16" spans="1:10" s="2" customFormat="1" ht="18" customHeight="1">
      <c r="A16" s="21"/>
      <c r="B16" s="28" t="s">
        <v>21</v>
      </c>
      <c r="C16" s="29">
        <f t="shared" si="2"/>
        <v>13.95</v>
      </c>
      <c r="D16" s="29"/>
      <c r="E16" s="29"/>
      <c r="F16" s="29">
        <f t="shared" si="3"/>
        <v>13.95</v>
      </c>
      <c r="G16" s="30" t="s">
        <v>18</v>
      </c>
      <c r="H16" s="29">
        <v>15</v>
      </c>
      <c r="I16" s="43">
        <v>9300</v>
      </c>
      <c r="J16" s="42"/>
    </row>
    <row r="17" spans="1:10" s="2" customFormat="1" ht="18" customHeight="1">
      <c r="A17" s="21">
        <v>3</v>
      </c>
      <c r="B17" s="24" t="s">
        <v>23</v>
      </c>
      <c r="C17" s="25">
        <f>SUM(C18:C21)</f>
        <v>38.8</v>
      </c>
      <c r="D17" s="25"/>
      <c r="E17" s="25"/>
      <c r="F17" s="25">
        <f>C17</f>
        <v>38.8</v>
      </c>
      <c r="G17" s="26"/>
      <c r="H17" s="25"/>
      <c r="I17" s="25"/>
      <c r="J17" s="42"/>
    </row>
    <row r="18" spans="1:10" s="2" customFormat="1" ht="18" customHeight="1">
      <c r="A18" s="27"/>
      <c r="B18" s="28" t="s">
        <v>17</v>
      </c>
      <c r="C18" s="29">
        <f aca="true" t="shared" si="4" ref="C18:C21">H18*I18*0.0001</f>
        <v>34.31</v>
      </c>
      <c r="D18" s="29"/>
      <c r="E18" s="29"/>
      <c r="F18" s="29">
        <f aca="true" t="shared" si="5" ref="F18:F21">H18*I18*0.0001</f>
        <v>34.31</v>
      </c>
      <c r="G18" s="30" t="s">
        <v>18</v>
      </c>
      <c r="H18" s="29">
        <v>1</v>
      </c>
      <c r="I18" s="43">
        <v>343070</v>
      </c>
      <c r="J18" s="44"/>
    </row>
    <row r="19" spans="1:10" s="2" customFormat="1" ht="18" customHeight="1">
      <c r="A19" s="27"/>
      <c r="B19" s="28" t="s">
        <v>19</v>
      </c>
      <c r="C19" s="29">
        <f t="shared" si="4"/>
        <v>1.11</v>
      </c>
      <c r="D19" s="29"/>
      <c r="E19" s="29"/>
      <c r="F19" s="29">
        <f t="shared" si="5"/>
        <v>1.11</v>
      </c>
      <c r="G19" s="30" t="s">
        <v>18</v>
      </c>
      <c r="H19" s="29">
        <v>1</v>
      </c>
      <c r="I19" s="43">
        <v>11144.76</v>
      </c>
      <c r="J19" s="44"/>
    </row>
    <row r="20" spans="1:10" s="2" customFormat="1" ht="18" customHeight="1">
      <c r="A20" s="27"/>
      <c r="B20" s="28" t="s">
        <v>20</v>
      </c>
      <c r="C20" s="29">
        <f t="shared" si="4"/>
        <v>2.45</v>
      </c>
      <c r="D20" s="29"/>
      <c r="E20" s="29"/>
      <c r="F20" s="29">
        <f t="shared" si="5"/>
        <v>2.45</v>
      </c>
      <c r="G20" s="30" t="s">
        <v>18</v>
      </c>
      <c r="H20" s="29">
        <v>1</v>
      </c>
      <c r="I20" s="43">
        <f>130*14.5*13</f>
        <v>24505</v>
      </c>
      <c r="J20" s="44"/>
    </row>
    <row r="21" spans="1:10" s="2" customFormat="1" ht="18" customHeight="1">
      <c r="A21" s="21"/>
      <c r="B21" s="28" t="s">
        <v>21</v>
      </c>
      <c r="C21" s="29">
        <f t="shared" si="4"/>
        <v>0.93</v>
      </c>
      <c r="D21" s="29"/>
      <c r="E21" s="29"/>
      <c r="F21" s="29">
        <f t="shared" si="5"/>
        <v>0.93</v>
      </c>
      <c r="G21" s="30" t="s">
        <v>18</v>
      </c>
      <c r="H21" s="29">
        <v>1</v>
      </c>
      <c r="I21" s="43">
        <v>9300</v>
      </c>
      <c r="J21" s="42"/>
    </row>
    <row r="22" spans="1:10" s="2" customFormat="1" ht="18" customHeight="1">
      <c r="A22" s="21">
        <v>4</v>
      </c>
      <c r="B22" s="24" t="s">
        <v>24</v>
      </c>
      <c r="C22" s="25">
        <f>SUM(C23:C26)</f>
        <v>41.72</v>
      </c>
      <c r="D22" s="25"/>
      <c r="E22" s="25"/>
      <c r="F22" s="25">
        <f>C22</f>
        <v>41.72</v>
      </c>
      <c r="G22" s="26"/>
      <c r="H22" s="25"/>
      <c r="I22" s="25"/>
      <c r="J22" s="42"/>
    </row>
    <row r="23" spans="1:10" s="2" customFormat="1" ht="18" customHeight="1">
      <c r="A23" s="27"/>
      <c r="B23" s="28" t="s">
        <v>17</v>
      </c>
      <c r="C23" s="29">
        <f aca="true" t="shared" si="6" ref="C23:C26">H23*I23*0.0001</f>
        <v>36.95</v>
      </c>
      <c r="D23" s="29"/>
      <c r="E23" s="29"/>
      <c r="F23" s="29">
        <f aca="true" t="shared" si="7" ref="F23:F26">H23*I23*0.0001</f>
        <v>36.95</v>
      </c>
      <c r="G23" s="30" t="s">
        <v>18</v>
      </c>
      <c r="H23" s="29">
        <v>1</v>
      </c>
      <c r="I23" s="43">
        <v>369460</v>
      </c>
      <c r="J23" s="44"/>
    </row>
    <row r="24" spans="1:10" s="2" customFormat="1" ht="18" customHeight="1">
      <c r="A24" s="27"/>
      <c r="B24" s="28" t="s">
        <v>19</v>
      </c>
      <c r="C24" s="29">
        <f t="shared" si="6"/>
        <v>1.2</v>
      </c>
      <c r="D24" s="29"/>
      <c r="E24" s="29"/>
      <c r="F24" s="29">
        <f t="shared" si="7"/>
        <v>1.2</v>
      </c>
      <c r="G24" s="30" t="s">
        <v>18</v>
      </c>
      <c r="H24" s="29">
        <v>1</v>
      </c>
      <c r="I24" s="43">
        <v>12031.11</v>
      </c>
      <c r="J24" s="44"/>
    </row>
    <row r="25" spans="1:10" s="2" customFormat="1" ht="18" customHeight="1">
      <c r="A25" s="27"/>
      <c r="B25" s="28" t="s">
        <v>20</v>
      </c>
      <c r="C25" s="29">
        <f t="shared" si="6"/>
        <v>2.64</v>
      </c>
      <c r="D25" s="29"/>
      <c r="E25" s="29"/>
      <c r="F25" s="29">
        <f t="shared" si="7"/>
        <v>2.64</v>
      </c>
      <c r="G25" s="30" t="s">
        <v>18</v>
      </c>
      <c r="H25" s="29">
        <v>1</v>
      </c>
      <c r="I25" s="43">
        <f>140*14.5*13</f>
        <v>26390</v>
      </c>
      <c r="J25" s="44"/>
    </row>
    <row r="26" spans="1:10" s="2" customFormat="1" ht="18" customHeight="1">
      <c r="A26" s="21"/>
      <c r="B26" s="28" t="s">
        <v>21</v>
      </c>
      <c r="C26" s="29">
        <f t="shared" si="6"/>
        <v>0.93</v>
      </c>
      <c r="D26" s="29"/>
      <c r="E26" s="29"/>
      <c r="F26" s="29">
        <f t="shared" si="7"/>
        <v>0.93</v>
      </c>
      <c r="G26" s="30" t="s">
        <v>18</v>
      </c>
      <c r="H26" s="29">
        <v>1</v>
      </c>
      <c r="I26" s="43">
        <v>9300</v>
      </c>
      <c r="J26" s="42"/>
    </row>
    <row r="27" spans="1:10" s="2" customFormat="1" ht="18" customHeight="1">
      <c r="A27" s="21">
        <v>5</v>
      </c>
      <c r="B27" s="24" t="s">
        <v>25</v>
      </c>
      <c r="C27" s="25">
        <f>SUM(C28:C35)</f>
        <v>58.85</v>
      </c>
      <c r="D27" s="25"/>
      <c r="E27" s="25"/>
      <c r="F27" s="25">
        <f>C27</f>
        <v>58.85</v>
      </c>
      <c r="G27" s="30"/>
      <c r="H27" s="25"/>
      <c r="I27" s="25"/>
      <c r="J27" s="42"/>
    </row>
    <row r="28" spans="1:10" s="3" customFormat="1" ht="18" customHeight="1">
      <c r="A28" s="27"/>
      <c r="B28" s="28" t="s">
        <v>26</v>
      </c>
      <c r="C28" s="29">
        <f aca="true" t="shared" si="8" ref="C28:C35">H28*I28/10000</f>
        <v>8</v>
      </c>
      <c r="D28" s="29"/>
      <c r="E28" s="29"/>
      <c r="F28" s="29">
        <f aca="true" t="shared" si="9" ref="F28:F50">C28</f>
        <v>8</v>
      </c>
      <c r="G28" s="30" t="s">
        <v>27</v>
      </c>
      <c r="H28" s="29">
        <v>1</v>
      </c>
      <c r="I28" s="29">
        <v>80000</v>
      </c>
      <c r="J28" s="44"/>
    </row>
    <row r="29" spans="1:10" s="3" customFormat="1" ht="18" customHeight="1">
      <c r="A29" s="27"/>
      <c r="B29" s="28" t="s">
        <v>28</v>
      </c>
      <c r="C29" s="29">
        <f t="shared" si="8"/>
        <v>9.88</v>
      </c>
      <c r="D29" s="29"/>
      <c r="E29" s="29"/>
      <c r="F29" s="29">
        <f t="shared" si="9"/>
        <v>9.88</v>
      </c>
      <c r="G29" s="30" t="s">
        <v>29</v>
      </c>
      <c r="H29" s="29">
        <v>38</v>
      </c>
      <c r="I29" s="29">
        <v>2600</v>
      </c>
      <c r="J29" s="44"/>
    </row>
    <row r="30" spans="1:10" s="3" customFormat="1" ht="18" customHeight="1">
      <c r="A30" s="27"/>
      <c r="B30" s="28" t="s">
        <v>30</v>
      </c>
      <c r="C30" s="29">
        <f t="shared" si="8"/>
        <v>2.85</v>
      </c>
      <c r="D30" s="29"/>
      <c r="E30" s="29"/>
      <c r="F30" s="29">
        <f t="shared" si="9"/>
        <v>2.85</v>
      </c>
      <c r="G30" s="30" t="s">
        <v>31</v>
      </c>
      <c r="H30" s="29">
        <v>19</v>
      </c>
      <c r="I30" s="29">
        <v>1500</v>
      </c>
      <c r="J30" s="44"/>
    </row>
    <row r="31" spans="1:10" s="3" customFormat="1" ht="18" customHeight="1">
      <c r="A31" s="27"/>
      <c r="B31" s="28" t="s">
        <v>32</v>
      </c>
      <c r="C31" s="29">
        <f t="shared" si="8"/>
        <v>3.4</v>
      </c>
      <c r="D31" s="29"/>
      <c r="E31" s="29"/>
      <c r="F31" s="29">
        <f t="shared" si="9"/>
        <v>3.4</v>
      </c>
      <c r="G31" s="30" t="s">
        <v>31</v>
      </c>
      <c r="H31" s="29">
        <v>34</v>
      </c>
      <c r="I31" s="29">
        <v>1000</v>
      </c>
      <c r="J31" s="44"/>
    </row>
    <row r="32" spans="1:10" s="4" customFormat="1" ht="18" customHeight="1">
      <c r="A32" s="27"/>
      <c r="B32" s="28" t="s">
        <v>33</v>
      </c>
      <c r="C32" s="29">
        <f t="shared" si="8"/>
        <v>21.79</v>
      </c>
      <c r="D32" s="30"/>
      <c r="E32" s="30"/>
      <c r="F32" s="29">
        <f t="shared" si="9"/>
        <v>21.79</v>
      </c>
      <c r="G32" s="30" t="s">
        <v>34</v>
      </c>
      <c r="H32" s="30">
        <v>1743</v>
      </c>
      <c r="I32" s="30">
        <v>125</v>
      </c>
      <c r="J32" s="46"/>
    </row>
    <row r="33" spans="1:10" s="4" customFormat="1" ht="18" customHeight="1">
      <c r="A33" s="27"/>
      <c r="B33" s="28" t="s">
        <v>35</v>
      </c>
      <c r="C33" s="29">
        <f t="shared" si="8"/>
        <v>8.57</v>
      </c>
      <c r="D33" s="30"/>
      <c r="E33" s="30"/>
      <c r="F33" s="29">
        <f t="shared" si="9"/>
        <v>8.57</v>
      </c>
      <c r="G33" s="30" t="s">
        <v>34</v>
      </c>
      <c r="H33" s="30">
        <f>34*28</f>
        <v>952</v>
      </c>
      <c r="I33" s="30">
        <v>90</v>
      </c>
      <c r="J33" s="46"/>
    </row>
    <row r="34" spans="1:10" s="4" customFormat="1" ht="18" customHeight="1">
      <c r="A34" s="27"/>
      <c r="B34" s="28" t="s">
        <v>36</v>
      </c>
      <c r="C34" s="29">
        <f t="shared" si="8"/>
        <v>3.33</v>
      </c>
      <c r="D34" s="30"/>
      <c r="E34" s="30"/>
      <c r="F34" s="29">
        <f t="shared" si="9"/>
        <v>3.33</v>
      </c>
      <c r="G34" s="30" t="s">
        <v>34</v>
      </c>
      <c r="H34" s="30">
        <f>H33</f>
        <v>952</v>
      </c>
      <c r="I34" s="30">
        <v>35</v>
      </c>
      <c r="J34" s="46"/>
    </row>
    <row r="35" spans="1:10" s="4" customFormat="1" ht="18" customHeight="1">
      <c r="A35" s="27"/>
      <c r="B35" s="28" t="s">
        <v>37</v>
      </c>
      <c r="C35" s="29">
        <f t="shared" si="8"/>
        <v>1.03</v>
      </c>
      <c r="D35" s="30"/>
      <c r="E35" s="30"/>
      <c r="F35" s="29">
        <f t="shared" si="9"/>
        <v>1.03</v>
      </c>
      <c r="G35" s="30" t="s">
        <v>38</v>
      </c>
      <c r="H35" s="30">
        <f>H33*0.6</f>
        <v>571.2</v>
      </c>
      <c r="I35" s="30">
        <v>18</v>
      </c>
      <c r="J35" s="46"/>
    </row>
    <row r="36" spans="1:10" s="5" customFormat="1" ht="18" customHeight="1">
      <c r="A36" s="21">
        <v>6</v>
      </c>
      <c r="B36" s="24" t="s">
        <v>39</v>
      </c>
      <c r="C36" s="26">
        <f>SUM(C37:C42)</f>
        <v>31.89</v>
      </c>
      <c r="D36" s="26"/>
      <c r="E36" s="26"/>
      <c r="F36" s="26">
        <f t="shared" si="9"/>
        <v>31.89</v>
      </c>
      <c r="G36" s="26"/>
      <c r="H36" s="26"/>
      <c r="I36" s="26"/>
      <c r="J36" s="46"/>
    </row>
    <row r="37" spans="1:10" s="6" customFormat="1" ht="18" customHeight="1">
      <c r="A37" s="27"/>
      <c r="B37" s="28" t="s">
        <v>40</v>
      </c>
      <c r="C37" s="30">
        <f aca="true" t="shared" si="10" ref="C37:C42">H37*I37*0.0001</f>
        <v>14.72</v>
      </c>
      <c r="D37" s="30"/>
      <c r="E37" s="30"/>
      <c r="F37" s="30">
        <f t="shared" si="9"/>
        <v>14.72</v>
      </c>
      <c r="G37" s="30" t="s">
        <v>34</v>
      </c>
      <c r="H37" s="30">
        <v>1227</v>
      </c>
      <c r="I37" s="30">
        <v>120</v>
      </c>
      <c r="J37" s="47"/>
    </row>
    <row r="38" spans="1:10" s="6" customFormat="1" ht="18" customHeight="1">
      <c r="A38" s="27"/>
      <c r="B38" s="28" t="s">
        <v>41</v>
      </c>
      <c r="C38" s="30">
        <f t="shared" si="10"/>
        <v>2.91</v>
      </c>
      <c r="D38" s="30"/>
      <c r="E38" s="30"/>
      <c r="F38" s="30">
        <f t="shared" si="9"/>
        <v>2.91</v>
      </c>
      <c r="G38" s="30" t="s">
        <v>34</v>
      </c>
      <c r="H38" s="30">
        <v>415</v>
      </c>
      <c r="I38" s="30">
        <v>70</v>
      </c>
      <c r="J38" s="47"/>
    </row>
    <row r="39" spans="1:10" s="6" customFormat="1" ht="18" customHeight="1">
      <c r="A39" s="27"/>
      <c r="B39" s="28" t="s">
        <v>42</v>
      </c>
      <c r="C39" s="30">
        <f t="shared" si="10"/>
        <v>3</v>
      </c>
      <c r="D39" s="30"/>
      <c r="E39" s="30"/>
      <c r="F39" s="30">
        <f t="shared" si="9"/>
        <v>3</v>
      </c>
      <c r="G39" s="30" t="s">
        <v>27</v>
      </c>
      <c r="H39" s="30">
        <v>6</v>
      </c>
      <c r="I39" s="30">
        <v>5000</v>
      </c>
      <c r="J39" s="47"/>
    </row>
    <row r="40" spans="1:10" s="6" customFormat="1" ht="18" customHeight="1">
      <c r="A40" s="27"/>
      <c r="B40" s="28" t="s">
        <v>43</v>
      </c>
      <c r="C40" s="30">
        <f t="shared" si="10"/>
        <v>2.66</v>
      </c>
      <c r="D40" s="30"/>
      <c r="E40" s="30"/>
      <c r="F40" s="30">
        <f t="shared" si="9"/>
        <v>2.66</v>
      </c>
      <c r="G40" s="30" t="s">
        <v>38</v>
      </c>
      <c r="H40" s="30">
        <f>(H37+H38)*1.5*0.6</f>
        <v>1477.8</v>
      </c>
      <c r="I40" s="30">
        <v>18</v>
      </c>
      <c r="J40" s="47"/>
    </row>
    <row r="41" spans="1:10" s="6" customFormat="1" ht="18" customHeight="1">
      <c r="A41" s="27"/>
      <c r="B41" s="28" t="s">
        <v>44</v>
      </c>
      <c r="C41" s="30">
        <f t="shared" si="10"/>
        <v>6.6</v>
      </c>
      <c r="D41" s="30"/>
      <c r="E41" s="30"/>
      <c r="F41" s="30">
        <f t="shared" si="9"/>
        <v>6.6</v>
      </c>
      <c r="G41" s="30" t="s">
        <v>27</v>
      </c>
      <c r="H41" s="30">
        <v>2</v>
      </c>
      <c r="I41" s="30">
        <v>33000</v>
      </c>
      <c r="J41" s="47"/>
    </row>
    <row r="42" spans="1:10" s="7" customFormat="1" ht="18" customHeight="1">
      <c r="A42" s="27"/>
      <c r="B42" s="31" t="s">
        <v>45</v>
      </c>
      <c r="C42" s="30">
        <f t="shared" si="10"/>
        <v>2</v>
      </c>
      <c r="D42" s="30"/>
      <c r="E42" s="30"/>
      <c r="F42" s="30">
        <f t="shared" si="9"/>
        <v>2</v>
      </c>
      <c r="G42" s="30" t="s">
        <v>46</v>
      </c>
      <c r="H42" s="30">
        <v>2</v>
      </c>
      <c r="I42" s="30">
        <v>10000</v>
      </c>
      <c r="J42" s="48"/>
    </row>
    <row r="43" spans="1:10" s="8" customFormat="1" ht="18" customHeight="1">
      <c r="A43" s="21">
        <v>7</v>
      </c>
      <c r="B43" s="32" t="s">
        <v>47</v>
      </c>
      <c r="C43" s="26">
        <f>SUM(C44:C45)</f>
        <v>12.47</v>
      </c>
      <c r="D43" s="26"/>
      <c r="E43" s="26"/>
      <c r="F43" s="26">
        <f t="shared" si="9"/>
        <v>12.47</v>
      </c>
      <c r="G43" s="26"/>
      <c r="H43" s="26"/>
      <c r="I43" s="26"/>
      <c r="J43" s="48"/>
    </row>
    <row r="44" spans="1:10" s="9" customFormat="1" ht="18" customHeight="1">
      <c r="A44" s="27"/>
      <c r="B44" s="28" t="s">
        <v>48</v>
      </c>
      <c r="C44" s="30">
        <f>H44*I44/10000</f>
        <v>10.48</v>
      </c>
      <c r="D44" s="30"/>
      <c r="E44" s="30"/>
      <c r="F44" s="30">
        <f t="shared" si="9"/>
        <v>10.48</v>
      </c>
      <c r="G44" s="30" t="s">
        <v>49</v>
      </c>
      <c r="H44" s="30">
        <v>3880</v>
      </c>
      <c r="I44" s="30">
        <v>27</v>
      </c>
      <c r="J44" s="49"/>
    </row>
    <row r="45" spans="1:10" s="9" customFormat="1" ht="18" customHeight="1">
      <c r="A45" s="27"/>
      <c r="B45" s="28" t="s">
        <v>50</v>
      </c>
      <c r="C45" s="30">
        <f>H45*I45/10000</f>
        <v>1.99</v>
      </c>
      <c r="D45" s="30"/>
      <c r="E45" s="30"/>
      <c r="F45" s="30">
        <f t="shared" si="9"/>
        <v>1.99</v>
      </c>
      <c r="G45" s="30" t="s">
        <v>49</v>
      </c>
      <c r="H45" s="30">
        <v>738</v>
      </c>
      <c r="I45" s="30">
        <f>I44</f>
        <v>27</v>
      </c>
      <c r="J45" s="49"/>
    </row>
    <row r="46" spans="1:10" s="10" customFormat="1" ht="18" customHeight="1">
      <c r="A46" s="21">
        <v>8</v>
      </c>
      <c r="B46" s="24" t="s">
        <v>51</v>
      </c>
      <c r="C46" s="26">
        <f>SUM(C47:C48)</f>
        <v>10.55</v>
      </c>
      <c r="D46" s="26"/>
      <c r="E46" s="26"/>
      <c r="F46" s="26">
        <f t="shared" si="9"/>
        <v>10.55</v>
      </c>
      <c r="G46" s="26"/>
      <c r="H46" s="26"/>
      <c r="I46" s="26"/>
      <c r="J46" s="50"/>
    </row>
    <row r="47" spans="1:10" s="11" customFormat="1" ht="18" customHeight="1">
      <c r="A47" s="27"/>
      <c r="B47" s="28" t="s">
        <v>52</v>
      </c>
      <c r="C47" s="30">
        <f>H47*I47/10000</f>
        <v>7.35</v>
      </c>
      <c r="D47" s="30"/>
      <c r="E47" s="30"/>
      <c r="F47" s="30">
        <f t="shared" si="9"/>
        <v>7.35</v>
      </c>
      <c r="G47" s="30" t="s">
        <v>38</v>
      </c>
      <c r="H47" s="30">
        <v>6393.95</v>
      </c>
      <c r="I47" s="30">
        <v>11.5</v>
      </c>
      <c r="J47" s="47"/>
    </row>
    <row r="48" spans="1:10" s="11" customFormat="1" ht="18" customHeight="1">
      <c r="A48" s="27"/>
      <c r="B48" s="28" t="s">
        <v>53</v>
      </c>
      <c r="C48" s="30">
        <f>H48*I48/10000</f>
        <v>3.2</v>
      </c>
      <c r="D48" s="30"/>
      <c r="E48" s="30"/>
      <c r="F48" s="30">
        <f t="shared" si="9"/>
        <v>3.2</v>
      </c>
      <c r="G48" s="30" t="s">
        <v>38</v>
      </c>
      <c r="H48" s="30">
        <v>6393.95</v>
      </c>
      <c r="I48" s="30">
        <v>5</v>
      </c>
      <c r="J48" s="47"/>
    </row>
    <row r="49" spans="1:10" s="1" customFormat="1" ht="18" customHeight="1">
      <c r="A49" s="21" t="s">
        <v>54</v>
      </c>
      <c r="B49" s="24" t="s">
        <v>55</v>
      </c>
      <c r="C49" s="33"/>
      <c r="D49" s="26">
        <f>SUM(D50:D56)</f>
        <v>70.41</v>
      </c>
      <c r="E49" s="26"/>
      <c r="F49" s="26">
        <f aca="true" t="shared" si="11" ref="F49:F56">D49</f>
        <v>70.41</v>
      </c>
      <c r="G49" s="26"/>
      <c r="H49" s="26"/>
      <c r="I49" s="51"/>
      <c r="J49" s="46">
        <f>F49/F58%</f>
        <v>6.2</v>
      </c>
    </row>
    <row r="50" spans="1:10" ht="18" customHeight="1">
      <c r="A50" s="27">
        <v>1</v>
      </c>
      <c r="B50" s="34" t="s">
        <v>56</v>
      </c>
      <c r="C50" s="35"/>
      <c r="D50" s="30">
        <f>H50*I50</f>
        <v>30.88</v>
      </c>
      <c r="E50" s="30"/>
      <c r="F50" s="30">
        <f t="shared" si="11"/>
        <v>30.88</v>
      </c>
      <c r="G50" s="30" t="s">
        <v>57</v>
      </c>
      <c r="H50" s="30">
        <f>F6</f>
        <v>1029.29</v>
      </c>
      <c r="I50" s="52">
        <v>0.03</v>
      </c>
      <c r="J50" s="47"/>
    </row>
    <row r="51" spans="1:10" ht="18" customHeight="1">
      <c r="A51" s="27">
        <v>2</v>
      </c>
      <c r="B51" s="34" t="s">
        <v>58</v>
      </c>
      <c r="C51" s="35"/>
      <c r="D51" s="30">
        <f aca="true" t="shared" si="12" ref="D51:D56">H51*I51</f>
        <v>15.44</v>
      </c>
      <c r="E51" s="30"/>
      <c r="F51" s="30">
        <f t="shared" si="11"/>
        <v>15.44</v>
      </c>
      <c r="G51" s="30" t="s">
        <v>57</v>
      </c>
      <c r="H51" s="30">
        <f aca="true" t="shared" si="13" ref="H51:H56">H50</f>
        <v>1029.29</v>
      </c>
      <c r="I51" s="52">
        <v>0.015</v>
      </c>
      <c r="J51" s="47"/>
    </row>
    <row r="52" spans="1:10" ht="24.75" customHeight="1">
      <c r="A52" s="27">
        <v>3</v>
      </c>
      <c r="B52" s="34" t="s">
        <v>59</v>
      </c>
      <c r="C52" s="35"/>
      <c r="D52" s="30">
        <f t="shared" si="12"/>
        <v>6.18</v>
      </c>
      <c r="E52" s="30"/>
      <c r="F52" s="30">
        <f t="shared" si="11"/>
        <v>6.18</v>
      </c>
      <c r="G52" s="30" t="s">
        <v>57</v>
      </c>
      <c r="H52" s="30">
        <f t="shared" si="13"/>
        <v>1029.29</v>
      </c>
      <c r="I52" s="52">
        <v>0.006</v>
      </c>
      <c r="J52" s="47"/>
    </row>
    <row r="53" spans="1:10" ht="18" customHeight="1">
      <c r="A53" s="27">
        <v>4</v>
      </c>
      <c r="B53" s="34" t="s">
        <v>60</v>
      </c>
      <c r="C53" s="35"/>
      <c r="D53" s="30">
        <f t="shared" si="12"/>
        <v>4.12</v>
      </c>
      <c r="E53" s="30"/>
      <c r="F53" s="30">
        <f t="shared" si="11"/>
        <v>4.12</v>
      </c>
      <c r="G53" s="30" t="s">
        <v>57</v>
      </c>
      <c r="H53" s="30">
        <f t="shared" si="13"/>
        <v>1029.29</v>
      </c>
      <c r="I53" s="52">
        <v>0.004</v>
      </c>
      <c r="J53" s="47"/>
    </row>
    <row r="54" spans="1:10" ht="18" customHeight="1">
      <c r="A54" s="27">
        <v>5</v>
      </c>
      <c r="B54" s="34" t="s">
        <v>61</v>
      </c>
      <c r="C54" s="35"/>
      <c r="D54" s="30">
        <f t="shared" si="12"/>
        <v>8.75</v>
      </c>
      <c r="E54" s="30"/>
      <c r="F54" s="30">
        <f t="shared" si="11"/>
        <v>8.75</v>
      </c>
      <c r="G54" s="30" t="s">
        <v>57</v>
      </c>
      <c r="H54" s="30">
        <f t="shared" si="13"/>
        <v>1029.29</v>
      </c>
      <c r="I54" s="52">
        <v>0.0085</v>
      </c>
      <c r="J54" s="47"/>
    </row>
    <row r="55" spans="1:10" s="1" customFormat="1" ht="18" customHeight="1">
      <c r="A55" s="27">
        <v>6</v>
      </c>
      <c r="B55" s="34" t="s">
        <v>62</v>
      </c>
      <c r="C55" s="35"/>
      <c r="D55" s="30">
        <f t="shared" si="12"/>
        <v>2.06</v>
      </c>
      <c r="E55" s="30"/>
      <c r="F55" s="30">
        <f t="shared" si="11"/>
        <v>2.06</v>
      </c>
      <c r="G55" s="30" t="s">
        <v>57</v>
      </c>
      <c r="H55" s="30">
        <f t="shared" si="13"/>
        <v>1029.29</v>
      </c>
      <c r="I55" s="52">
        <v>0.002</v>
      </c>
      <c r="J55" s="53"/>
    </row>
    <row r="56" spans="1:10" s="1" customFormat="1" ht="18" customHeight="1">
      <c r="A56" s="27">
        <v>7</v>
      </c>
      <c r="B56" s="34" t="s">
        <v>63</v>
      </c>
      <c r="C56" s="35"/>
      <c r="D56" s="30">
        <f t="shared" si="12"/>
        <v>2.98</v>
      </c>
      <c r="E56" s="30"/>
      <c r="F56" s="30">
        <f t="shared" si="11"/>
        <v>2.98</v>
      </c>
      <c r="G56" s="30" t="s">
        <v>57</v>
      </c>
      <c r="H56" s="30">
        <f t="shared" si="13"/>
        <v>1029.29</v>
      </c>
      <c r="I56" s="52">
        <v>0.0029</v>
      </c>
      <c r="J56" s="53"/>
    </row>
    <row r="57" spans="1:10" s="1" customFormat="1" ht="18" customHeight="1">
      <c r="A57" s="21" t="s">
        <v>64</v>
      </c>
      <c r="B57" s="24" t="s">
        <v>65</v>
      </c>
      <c r="C57" s="36"/>
      <c r="D57" s="26"/>
      <c r="E57" s="26">
        <f>(C58)*0.03</f>
        <v>30.88</v>
      </c>
      <c r="F57" s="26">
        <f>E57</f>
        <v>30.88</v>
      </c>
      <c r="G57" s="30"/>
      <c r="H57" s="30"/>
      <c r="I57" s="54"/>
      <c r="J57" s="53">
        <f>F57/F58*100</f>
        <v>2.7</v>
      </c>
    </row>
    <row r="58" spans="1:10" s="1" customFormat="1" ht="18" customHeight="1">
      <c r="A58" s="37" t="s">
        <v>66</v>
      </c>
      <c r="B58" s="38"/>
      <c r="C58" s="39">
        <f>C6</f>
        <v>1029.29</v>
      </c>
      <c r="D58" s="39">
        <f>D49</f>
        <v>70.41</v>
      </c>
      <c r="E58" s="39">
        <f>E57</f>
        <v>30.88</v>
      </c>
      <c r="F58" s="39">
        <f>C58+D58+E58</f>
        <v>1130.58</v>
      </c>
      <c r="G58" s="40"/>
      <c r="H58" s="40"/>
      <c r="I58" s="54"/>
      <c r="J58" s="53">
        <f>J57+J49+J6</f>
        <v>99.9</v>
      </c>
    </row>
    <row r="59" ht="21.75" customHeight="1">
      <c r="E59" s="12">
        <f>D58+E58</f>
        <v>101.29</v>
      </c>
    </row>
  </sheetData>
  <sheetProtection/>
  <mergeCells count="11">
    <mergeCell ref="A3:I3"/>
    <mergeCell ref="G4:I4"/>
    <mergeCell ref="A58:B58"/>
    <mergeCell ref="A4:A5"/>
    <mergeCell ref="B4:B5"/>
    <mergeCell ref="C4:C5"/>
    <mergeCell ref="D4:D5"/>
    <mergeCell ref="E4:E5"/>
    <mergeCell ref="F4:F5"/>
    <mergeCell ref="J4:J5"/>
    <mergeCell ref="A1:J2"/>
  </mergeCells>
  <printOptions gridLines="1"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市政所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2014-06-10T09:14:31Z</cp:lastPrinted>
  <dcterms:created xsi:type="dcterms:W3CDTF">2002-09-19T10:17:07Z</dcterms:created>
  <dcterms:modified xsi:type="dcterms:W3CDTF">2024-02-05T08:40:22Z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FDE00255269C46ECBCB947D75542F318_13</vt:lpwstr>
  </property>
  <property fmtid="{D5CDD505-2E9C-101B-9397-08002B2CF9AE}" pid="5" name="KSOReadingLayo">
    <vt:bool>true</vt:bool>
  </property>
</Properties>
</file>