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32"/>
  </bookViews>
  <sheets>
    <sheet name="投资估算总表" sheetId="36" r:id="rId1"/>
    <sheet name="工程建设其他费用" sheetId="54" r:id="rId2"/>
    <sheet name="土建工程" sheetId="39" state="hidden" r:id="rId3"/>
    <sheet name="厂区内管网" sheetId="40" state="hidden" r:id="rId4"/>
    <sheet name="厂区内附属" sheetId="41" state="hidden" r:id="rId5"/>
    <sheet name="厂区外循环污水厂至清水大道段再生水管道" sheetId="42" state="hidden" r:id="rId6"/>
    <sheet name="清水大道（翰泉路-山水大道段）再生水管道" sheetId="43" state="hidden" r:id="rId7"/>
    <sheet name="山水大道（清水大道-建平路段）再生水管道" sheetId="44" state="hidden" r:id="rId8"/>
    <sheet name="建平路（山水大道-格瑞精细化工段）再生水管道" sheetId="45" state="hidden" r:id="rId9"/>
    <sheet name="翰泉路（清水大道-滨河南路段）再生水管道" sheetId="46" state="hidden" r:id="rId10"/>
    <sheet name="滨河南路（翰泉路-玉皇阁大道段）再生水管道" sheetId="47" state="hidden" r:id="rId11"/>
    <sheet name="玉皇阁大道（滨河南路-太沙路段）再生水管道" sheetId="48" state="hidden" r:id="rId12"/>
    <sheet name="太沙路（玉皇阁大道-宁源冶金段）再生水管道" sheetId="49" state="hidden" r:id="rId13"/>
    <sheet name="纬一路（太沙路-滨泽新能源段）再生水管道" sheetId="50" state="hidden" r:id="rId14"/>
    <sheet name="兴平北路（翰泉路-贝利特氰胺段）再生水管道" sheetId="51" state="hidden" r:id="rId15"/>
    <sheet name="中水厂至翰泉海北域再生水管道" sheetId="52" state="hidden" r:id="rId16"/>
    <sheet name="企业入户再生水管道" sheetId="53" state="hidden" r:id="rId17"/>
    <sheet name="进水提升泵站" sheetId="37" state="hidden" r:id="rId18"/>
    <sheet name="v型滤池" sheetId="29" state="hidden" r:id="rId19"/>
    <sheet name="送水泵站" sheetId="38" state="hidden" r:id="rId20"/>
    <sheet name="仪表及自控设备材料表" sheetId="18" state="hidden" r:id="rId21"/>
    <sheet name="计算机系统" sheetId="19" state="hidden" r:id="rId22"/>
    <sheet name="安防及视频" sheetId="20" state="hidden" r:id="rId23"/>
    <sheet name="局域网及电话设备" sheetId="21" state="hidden" r:id="rId24"/>
    <sheet name="电缆材料" sheetId="22" state="hidden" r:id="rId25"/>
    <sheet name="电气设备及安装工程" sheetId="11" state="hidden" r:id="rId26"/>
    <sheet name="化验设备" sheetId="24" state="hidden" r:id="rId27"/>
    <sheet name="车辆" sheetId="26" state="hidden" r:id="rId28"/>
    <sheet name="机修" sheetId="27" state="hidden" r:id="rId29"/>
  </sheets>
  <definedNames>
    <definedName name="_xlnm.Print_Area" localSheetId="1">工程建设其他费用!$A$1:$D$25</definedName>
    <definedName name="_xlnm.Print_Area" localSheetId="0">投资估算总表!$A$1:$K$62</definedName>
    <definedName name="_xlnm.Print_Titles" localSheetId="0">投资估算总表!$3:$4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<sst xmlns="http://schemas.openxmlformats.org/spreadsheetml/2006/main" count="3751" uniqueCount="622">
  <si>
    <t>宁夏平罗工业园区太西园中水回用项目（一期）工程估算审定表</t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</si>
  <si>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</si>
  <si>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项目名称</t>
    </r>
  </si>
  <si>
    <r>
      <rPr>
        <b/>
        <sz val="10"/>
        <color rgb="FF000000"/>
        <rFont val="宋体"/>
        <charset val="134"/>
      </rPr>
      <t>估算金额（万元）</t>
    </r>
  </si>
  <si>
    <r>
      <rPr>
        <b/>
        <sz val="10"/>
        <color rgb="FF000000"/>
        <rFont val="宋体"/>
        <charset val="134"/>
      </rPr>
      <t>技术经济指标</t>
    </r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</si>
  <si>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</si>
  <si>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建筑工程</t>
    </r>
  </si>
  <si>
    <r>
      <rPr>
        <b/>
        <sz val="10"/>
        <rFont val="宋体"/>
        <charset val="134"/>
      </rPr>
      <t>安装工程</t>
    </r>
  </si>
  <si>
    <r>
      <rPr>
        <b/>
        <sz val="10"/>
        <rFont val="宋体"/>
        <charset val="134"/>
      </rPr>
      <t>设备及工器具购置</t>
    </r>
  </si>
  <si>
    <r>
      <rPr>
        <b/>
        <sz val="10"/>
        <rFont val="宋体"/>
        <charset val="134"/>
      </rPr>
      <t>其他费用</t>
    </r>
  </si>
  <si>
    <r>
      <rPr>
        <b/>
        <sz val="10"/>
        <color rgb="FF000000"/>
        <rFont val="宋体"/>
        <charset val="134"/>
      </rPr>
      <t>合计</t>
    </r>
  </si>
  <si>
    <r>
      <rPr>
        <b/>
        <sz val="10"/>
        <color rgb="FF000000"/>
        <rFont val="宋体"/>
        <charset val="134"/>
      </rPr>
      <t>单位</t>
    </r>
  </si>
  <si>
    <r>
      <rPr>
        <b/>
        <sz val="10"/>
        <color rgb="FF000000"/>
        <rFont val="宋体"/>
        <charset val="134"/>
      </rPr>
      <t>数量</t>
    </r>
  </si>
  <si>
    <r>
      <rPr>
        <b/>
        <sz val="10"/>
        <rFont val="宋体"/>
        <charset val="134"/>
      </rPr>
      <t>单位价值（元）</t>
    </r>
  </si>
  <si>
    <r>
      <rPr>
        <b/>
        <sz val="10"/>
        <color theme="1"/>
        <rFont val="宋体"/>
        <charset val="134"/>
      </rPr>
      <t>一</t>
    </r>
  </si>
  <si>
    <r>
      <rPr>
        <b/>
        <sz val="10"/>
        <rFont val="宋体"/>
        <charset val="134"/>
      </rPr>
      <t>工程费用</t>
    </r>
  </si>
  <si>
    <r>
      <rPr>
        <sz val="10"/>
        <color rgb="FF000000"/>
        <rFont val="宋体"/>
        <charset val="134"/>
      </rPr>
      <t>土建工程</t>
    </r>
  </si>
  <si>
    <t>项</t>
  </si>
  <si>
    <r>
      <rPr>
        <sz val="10"/>
        <color rgb="FF000000"/>
        <rFont val="宋体"/>
        <charset val="134"/>
      </rPr>
      <t>厂区内管线工程</t>
    </r>
  </si>
  <si>
    <t>m</t>
  </si>
  <si>
    <r>
      <rPr>
        <sz val="10"/>
        <color rgb="FF000000"/>
        <rFont val="宋体"/>
        <charset val="134"/>
      </rPr>
      <t>管网工程</t>
    </r>
  </si>
  <si>
    <r>
      <rPr>
        <sz val="10"/>
        <color rgb="FF000000"/>
        <rFont val="宋体"/>
        <charset val="134"/>
      </rPr>
      <t>工艺管线附属构筑物工程</t>
    </r>
  </si>
  <si>
    <r>
      <rPr>
        <sz val="10"/>
        <color rgb="FF000000"/>
        <rFont val="宋体"/>
        <charset val="134"/>
      </rPr>
      <t>厂区外中水管线工程</t>
    </r>
  </si>
  <si>
    <r>
      <rPr>
        <sz val="10"/>
        <color rgb="FF000000"/>
        <rFont val="宋体"/>
        <charset val="134"/>
      </rPr>
      <t>循环污水厂至清水大道段再生水管道</t>
    </r>
  </si>
  <si>
    <r>
      <rPr>
        <sz val="10"/>
        <color rgb="FF000000"/>
        <rFont val="宋体"/>
        <charset val="134"/>
      </rPr>
      <t>清水大道（翰泉路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山水大道段）再生水管道</t>
    </r>
  </si>
  <si>
    <r>
      <rPr>
        <sz val="10"/>
        <color rgb="FF000000"/>
        <rFont val="宋体"/>
        <charset val="134"/>
      </rPr>
      <t>山水大道（清水大道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建平路段）再生水管道</t>
    </r>
  </si>
  <si>
    <r>
      <rPr>
        <sz val="10"/>
        <color rgb="FF000000"/>
        <rFont val="宋体"/>
        <charset val="134"/>
      </rPr>
      <t>建平路（山水大道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格瑞精细化工段）再生水管道</t>
    </r>
  </si>
  <si>
    <r>
      <rPr>
        <sz val="10"/>
        <color rgb="FF000000"/>
        <rFont val="宋体"/>
        <charset val="134"/>
      </rPr>
      <t>翰泉路（清水大道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滨河南路段）再生水管道</t>
    </r>
  </si>
  <si>
    <r>
      <rPr>
        <sz val="10"/>
        <color rgb="FF000000"/>
        <rFont val="宋体"/>
        <charset val="134"/>
      </rPr>
      <t>滨河南路（翰泉路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玉皇阁大道段）再生水管道</t>
    </r>
  </si>
  <si>
    <r>
      <rPr>
        <sz val="10"/>
        <color rgb="FF000000"/>
        <rFont val="宋体"/>
        <charset val="134"/>
      </rPr>
      <t>玉皇阁大道（滨河南路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太沙路段）再生水管道</t>
    </r>
  </si>
  <si>
    <r>
      <rPr>
        <sz val="10"/>
        <color rgb="FF000000"/>
        <rFont val="宋体"/>
        <charset val="134"/>
      </rPr>
      <t>太沙路（玉皇阁大道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宁源冶金段）再生水管道</t>
    </r>
  </si>
  <si>
    <r>
      <rPr>
        <sz val="10"/>
        <color rgb="FF000000"/>
        <rFont val="宋体"/>
        <charset val="134"/>
      </rPr>
      <t>纬一路（太沙路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滨泽新能源段）再生水管道</t>
    </r>
  </si>
  <si>
    <r>
      <rPr>
        <sz val="10"/>
        <color rgb="FF000000"/>
        <rFont val="宋体"/>
        <charset val="134"/>
      </rPr>
      <t>兴平北路（翰泉路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贝利特氰胺段）再生水管道</t>
    </r>
  </si>
  <si>
    <r>
      <rPr>
        <sz val="10"/>
        <color rgb="FF000000"/>
        <rFont val="宋体"/>
        <charset val="134"/>
      </rPr>
      <t>中水厂至翰泉海北域再生水管道</t>
    </r>
  </si>
  <si>
    <r>
      <rPr>
        <sz val="10"/>
        <color rgb="FF000000"/>
        <rFont val="宋体"/>
        <charset val="134"/>
      </rPr>
      <t>企业入户再生水管道</t>
    </r>
  </si>
  <si>
    <r>
      <rPr>
        <sz val="10"/>
        <color rgb="FF000000"/>
        <rFont val="宋体"/>
        <charset val="134"/>
      </rPr>
      <t>进水提升泵站</t>
    </r>
  </si>
  <si>
    <r>
      <rPr>
        <sz val="10"/>
        <color rgb="FF000000"/>
        <rFont val="Times New Roman"/>
        <charset val="134"/>
      </rPr>
      <t>v</t>
    </r>
    <r>
      <rPr>
        <sz val="10"/>
        <color rgb="FF000000"/>
        <rFont val="宋体"/>
        <charset val="134"/>
      </rPr>
      <t>型滤池</t>
    </r>
  </si>
  <si>
    <r>
      <rPr>
        <sz val="10"/>
        <color rgb="FF000000"/>
        <rFont val="宋体"/>
        <charset val="134"/>
      </rPr>
      <t>送水泵站</t>
    </r>
  </si>
  <si>
    <r>
      <rPr>
        <sz val="10"/>
        <color rgb="FF000000"/>
        <rFont val="宋体"/>
        <charset val="134"/>
      </rPr>
      <t>仪表及自控设备</t>
    </r>
  </si>
  <si>
    <r>
      <rPr>
        <sz val="10"/>
        <color rgb="FF000000"/>
        <rFont val="宋体"/>
        <charset val="134"/>
      </rPr>
      <t>计算机系统</t>
    </r>
  </si>
  <si>
    <r>
      <rPr>
        <sz val="10"/>
        <color rgb="FF000000"/>
        <rFont val="宋体"/>
        <charset val="134"/>
      </rPr>
      <t>安防及视频系统</t>
    </r>
  </si>
  <si>
    <r>
      <rPr>
        <sz val="10"/>
        <color rgb="FF000000"/>
        <rFont val="宋体"/>
        <charset val="134"/>
      </rPr>
      <t>局域网及电话设备</t>
    </r>
  </si>
  <si>
    <r>
      <rPr>
        <sz val="10"/>
        <color rgb="FF000000"/>
        <rFont val="宋体"/>
        <charset val="134"/>
      </rPr>
      <t>电缆</t>
    </r>
  </si>
  <si>
    <r>
      <rPr>
        <sz val="10"/>
        <color rgb="FF000000"/>
        <rFont val="宋体"/>
        <charset val="134"/>
      </rPr>
      <t>电气设备及安装</t>
    </r>
  </si>
  <si>
    <r>
      <rPr>
        <sz val="10"/>
        <color rgb="FF000000"/>
        <rFont val="宋体"/>
        <charset val="134"/>
      </rPr>
      <t>化验设备</t>
    </r>
  </si>
  <si>
    <r>
      <rPr>
        <sz val="10"/>
        <color rgb="FF000000"/>
        <rFont val="宋体"/>
        <charset val="134"/>
      </rPr>
      <t>车辆</t>
    </r>
  </si>
  <si>
    <r>
      <rPr>
        <sz val="10"/>
        <color rgb="FF000000"/>
        <rFont val="宋体"/>
        <charset val="134"/>
      </rPr>
      <t>机修</t>
    </r>
  </si>
  <si>
    <r>
      <rPr>
        <b/>
        <sz val="10"/>
        <color rgb="FF000000"/>
        <rFont val="宋体"/>
        <charset val="134"/>
      </rPr>
      <t>二</t>
    </r>
  </si>
  <si>
    <t>建设工程其他费用</t>
  </si>
  <si>
    <r>
      <rPr>
        <sz val="10"/>
        <color rgb="FF000000"/>
        <rFont val="宋体"/>
        <charset val="134"/>
      </rPr>
      <t>三</t>
    </r>
  </si>
  <si>
    <r>
      <rPr>
        <b/>
        <sz val="10"/>
        <color theme="1"/>
        <rFont val="宋体"/>
        <charset val="134"/>
      </rPr>
      <t>基本预备费（</t>
    </r>
    <r>
      <rPr>
        <b/>
        <sz val="10"/>
        <color theme="1"/>
        <rFont val="Times New Roman"/>
        <charset val="134"/>
      </rPr>
      <t>8%</t>
    </r>
    <r>
      <rPr>
        <b/>
        <sz val="10"/>
        <color theme="1"/>
        <rFont val="宋体"/>
        <charset val="134"/>
      </rPr>
      <t>）</t>
    </r>
  </si>
  <si>
    <r>
      <rPr>
        <b/>
        <sz val="10"/>
        <color rgb="FF000000"/>
        <rFont val="宋体"/>
        <charset val="134"/>
      </rPr>
      <t>四</t>
    </r>
  </si>
  <si>
    <r>
      <rPr>
        <b/>
        <sz val="10"/>
        <color theme="1"/>
        <rFont val="宋体"/>
        <charset val="134"/>
      </rPr>
      <t>建设投资</t>
    </r>
  </si>
  <si>
    <r>
      <rPr>
        <b/>
        <sz val="10"/>
        <color rgb="FF000000"/>
        <rFont val="宋体"/>
        <charset val="134"/>
      </rPr>
      <t>贷款额</t>
    </r>
  </si>
  <si>
    <r>
      <rPr>
        <b/>
        <sz val="10"/>
        <color rgb="FF000000"/>
        <rFont val="宋体"/>
        <charset val="134"/>
      </rPr>
      <t>贷款利率</t>
    </r>
  </si>
  <si>
    <r>
      <rPr>
        <b/>
        <sz val="10"/>
        <color rgb="FF000000"/>
        <rFont val="宋体"/>
        <charset val="134"/>
      </rPr>
      <t>利息</t>
    </r>
  </si>
  <si>
    <r>
      <rPr>
        <b/>
        <sz val="10"/>
        <color rgb="FF000000"/>
        <rFont val="宋体"/>
        <charset val="134"/>
      </rPr>
      <t>五</t>
    </r>
  </si>
  <si>
    <r>
      <rPr>
        <b/>
        <sz val="10"/>
        <color theme="1"/>
        <rFont val="宋体"/>
        <charset val="134"/>
      </rPr>
      <t>建设期利息及铺底流动资金</t>
    </r>
  </si>
  <si>
    <r>
      <rPr>
        <sz val="10"/>
        <color theme="1"/>
        <rFont val="宋体"/>
        <charset val="134"/>
      </rPr>
      <t>建设期利息</t>
    </r>
  </si>
  <si>
    <t>铺底流动资金</t>
  </si>
  <si>
    <r>
      <rPr>
        <b/>
        <sz val="10"/>
        <color rgb="FF000000"/>
        <rFont val="宋体"/>
        <charset val="134"/>
      </rPr>
      <t>六</t>
    </r>
  </si>
  <si>
    <r>
      <rPr>
        <b/>
        <sz val="10"/>
        <rFont val="宋体"/>
        <charset val="134"/>
      </rPr>
      <t>工程造价</t>
    </r>
  </si>
  <si>
    <r>
      <rPr>
        <b/>
        <sz val="10.5"/>
        <color theme="1"/>
        <rFont val="宋体"/>
        <charset val="134"/>
      </rPr>
      <t>序号</t>
    </r>
  </si>
  <si>
    <r>
      <rPr>
        <b/>
        <sz val="10.5"/>
        <color theme="1"/>
        <rFont val="宋体"/>
        <charset val="134"/>
      </rPr>
      <t>费用名称</t>
    </r>
  </si>
  <si>
    <r>
      <rPr>
        <b/>
        <sz val="10.5"/>
        <color theme="1"/>
        <rFont val="宋体"/>
        <charset val="134"/>
      </rPr>
      <t>计费依据</t>
    </r>
  </si>
  <si>
    <r>
      <rPr>
        <b/>
        <sz val="10.5"/>
        <color theme="1"/>
        <rFont val="宋体"/>
        <charset val="134"/>
      </rPr>
      <t>金额
（万元）</t>
    </r>
  </si>
  <si>
    <r>
      <rPr>
        <b/>
        <sz val="10.5"/>
        <color theme="1"/>
        <rFont val="宋体"/>
        <charset val="134"/>
      </rPr>
      <t>合计</t>
    </r>
  </si>
  <si>
    <r>
      <rPr>
        <b/>
        <sz val="10.5"/>
        <color theme="1"/>
        <rFont val="宋体"/>
        <charset val="134"/>
      </rPr>
      <t>建设部《市政工程设计估算编制办法》［</t>
    </r>
    <r>
      <rPr>
        <b/>
        <sz val="10.5"/>
        <color theme="1"/>
        <rFont val="Times New Roman"/>
        <charset val="134"/>
      </rPr>
      <t>2007</t>
    </r>
    <r>
      <rPr>
        <b/>
        <sz val="10.5"/>
        <color theme="1"/>
        <rFont val="宋体"/>
        <charset val="134"/>
      </rPr>
      <t>］</t>
    </r>
    <r>
      <rPr>
        <b/>
        <sz val="10.5"/>
        <color theme="1"/>
        <rFont val="Times New Roman"/>
        <charset val="134"/>
      </rPr>
      <t>164</t>
    </r>
    <r>
      <rPr>
        <b/>
        <sz val="10.5"/>
        <color theme="1"/>
        <rFont val="宋体"/>
        <charset val="134"/>
      </rPr>
      <t>号文</t>
    </r>
  </si>
  <si>
    <r>
      <rPr>
        <sz val="10"/>
        <color theme="1"/>
        <rFont val="宋体"/>
        <charset val="134"/>
      </rPr>
      <t>项目建设管理费</t>
    </r>
  </si>
  <si>
    <r>
      <rPr>
        <sz val="10.5"/>
        <rFont val="宋体"/>
        <charset val="134"/>
      </rPr>
      <t>财建</t>
    </r>
    <r>
      <rPr>
        <sz val="10.5"/>
        <rFont val="Times New Roman"/>
        <charset val="134"/>
      </rPr>
      <t>[2016]504</t>
    </r>
    <r>
      <rPr>
        <sz val="10.5"/>
        <rFont val="宋体"/>
        <charset val="134"/>
      </rPr>
      <t>号</t>
    </r>
  </si>
  <si>
    <r>
      <rPr>
        <sz val="10.5"/>
        <color theme="1"/>
        <rFont val="宋体"/>
        <charset val="134"/>
      </rPr>
      <t>建设工程监理费</t>
    </r>
  </si>
  <si>
    <r>
      <rPr>
        <sz val="10.5"/>
        <rFont val="宋体"/>
        <charset val="134"/>
      </rPr>
      <t>发改价格</t>
    </r>
    <r>
      <rPr>
        <sz val="10.5"/>
        <rFont val="Times New Roman"/>
        <charset val="134"/>
      </rPr>
      <t>[2015]299</t>
    </r>
    <r>
      <rPr>
        <sz val="10.5"/>
        <rFont val="宋体"/>
        <charset val="134"/>
      </rPr>
      <t>号实行市场调节价</t>
    </r>
  </si>
  <si>
    <r>
      <rPr>
        <sz val="10.5"/>
        <color theme="1"/>
        <rFont val="宋体"/>
        <charset val="134"/>
      </rPr>
      <t>工程质量检测试验费</t>
    </r>
  </si>
  <si>
    <r>
      <rPr>
        <sz val="10.5"/>
        <color theme="1"/>
        <rFont val="宋体"/>
        <charset val="134"/>
      </rPr>
      <t>建设项目前期工作咨询费</t>
    </r>
  </si>
  <si>
    <r>
      <rPr>
        <sz val="10.5"/>
        <color theme="1"/>
        <rFont val="宋体"/>
        <charset val="134"/>
      </rPr>
      <t>工程勘察费</t>
    </r>
  </si>
  <si>
    <r>
      <rPr>
        <sz val="10.5"/>
        <color theme="1"/>
        <rFont val="宋体"/>
        <charset val="134"/>
      </rPr>
      <t>工程设计费</t>
    </r>
  </si>
  <si>
    <r>
      <rPr>
        <sz val="10.5"/>
        <color theme="1"/>
        <rFont val="宋体"/>
        <charset val="134"/>
      </rPr>
      <t>施工图预算编制费</t>
    </r>
  </si>
  <si>
    <r>
      <rPr>
        <sz val="10.5"/>
        <rFont val="宋体"/>
        <charset val="134"/>
      </rPr>
      <t>工程设计费</t>
    </r>
    <r>
      <rPr>
        <sz val="10.5"/>
        <rFont val="Times New Roman"/>
        <charset val="134"/>
      </rPr>
      <t>×10%</t>
    </r>
  </si>
  <si>
    <r>
      <rPr>
        <sz val="10.5"/>
        <color theme="1"/>
        <rFont val="宋体"/>
        <charset val="134"/>
      </rPr>
      <t>环境影响咨询服务费</t>
    </r>
  </si>
  <si>
    <r>
      <rPr>
        <sz val="10.5"/>
        <color theme="1"/>
        <rFont val="宋体"/>
        <charset val="134"/>
      </rPr>
      <t>场地准备及临时设施费</t>
    </r>
  </si>
  <si>
    <r>
      <rPr>
        <sz val="10.5"/>
        <color theme="1"/>
        <rFont val="宋体"/>
        <charset val="134"/>
      </rPr>
      <t>工程费用</t>
    </r>
    <r>
      <rPr>
        <sz val="10.5"/>
        <color theme="1"/>
        <rFont val="Times New Roman"/>
        <charset val="134"/>
      </rPr>
      <t>1%</t>
    </r>
  </si>
  <si>
    <r>
      <rPr>
        <sz val="10.5"/>
        <color theme="1"/>
        <rFont val="宋体"/>
        <charset val="134"/>
      </rPr>
      <t>生产准备费及开办费</t>
    </r>
  </si>
  <si>
    <r>
      <rPr>
        <sz val="10.5"/>
        <color theme="1"/>
        <rFont val="宋体"/>
        <charset val="134"/>
      </rPr>
      <t>联合试运转费</t>
    </r>
  </si>
  <si>
    <r>
      <rPr>
        <sz val="10.5"/>
        <color theme="1"/>
        <rFont val="宋体"/>
        <charset val="134"/>
      </rPr>
      <t>设备购置总额</t>
    </r>
    <r>
      <rPr>
        <sz val="10.5"/>
        <color theme="1"/>
        <rFont val="Times New Roman"/>
        <charset val="134"/>
      </rPr>
      <t>×1%</t>
    </r>
  </si>
  <si>
    <r>
      <rPr>
        <sz val="10.5"/>
        <color theme="1"/>
        <rFont val="宋体"/>
        <charset val="134"/>
      </rPr>
      <t>招标代理服务费</t>
    </r>
  </si>
  <si>
    <r>
      <rPr>
        <sz val="10.5"/>
        <color theme="1"/>
        <rFont val="宋体"/>
        <charset val="134"/>
      </rPr>
      <t>工程量清单及招标控制价编制费</t>
    </r>
  </si>
  <si>
    <r>
      <rPr>
        <sz val="10.5"/>
        <color theme="1"/>
        <rFont val="宋体"/>
        <charset val="134"/>
      </rPr>
      <t>宁价费发〔</t>
    </r>
    <r>
      <rPr>
        <sz val="10.5"/>
        <color theme="1"/>
        <rFont val="Times New Roman"/>
        <charset val="134"/>
      </rPr>
      <t>2010</t>
    </r>
    <r>
      <rPr>
        <sz val="10.5"/>
        <color theme="1"/>
        <rFont val="微软雅黑"/>
        <charset val="134"/>
      </rPr>
      <t>〕</t>
    </r>
    <r>
      <rPr>
        <sz val="10.5"/>
        <color theme="1"/>
        <rFont val="Times New Roman"/>
        <charset val="134"/>
      </rPr>
      <t>87</t>
    </r>
    <r>
      <rPr>
        <sz val="10.5"/>
        <color theme="1"/>
        <rFont val="宋体"/>
        <charset val="134"/>
      </rPr>
      <t>号</t>
    </r>
  </si>
  <si>
    <r>
      <rPr>
        <sz val="10.5"/>
        <color theme="1"/>
        <rFont val="宋体"/>
        <charset val="134"/>
      </rPr>
      <t>水土保持方案编制费</t>
    </r>
  </si>
  <si>
    <t>施工阶段全过程造价控制</t>
  </si>
  <si>
    <r>
      <rPr>
        <sz val="10.5"/>
        <color theme="1"/>
        <rFont val="Times New Roman"/>
        <charset val="134"/>
      </rPr>
      <t>BIM</t>
    </r>
    <r>
      <rPr>
        <sz val="10"/>
        <color rgb="FF000000"/>
        <rFont val="宋体"/>
        <charset val="134"/>
      </rPr>
      <t>设计费</t>
    </r>
  </si>
  <si>
    <r>
      <rPr>
        <sz val="10.5"/>
        <color theme="1"/>
        <rFont val="宋体"/>
        <charset val="134"/>
      </rPr>
      <t>竣工结算编制费</t>
    </r>
  </si>
  <si>
    <r>
      <rPr>
        <sz val="10.5"/>
        <color theme="1"/>
        <rFont val="宋体"/>
        <charset val="134"/>
      </rPr>
      <t>工程量清单及控制价审核费</t>
    </r>
  </si>
  <si>
    <r>
      <rPr>
        <sz val="10.5"/>
        <color theme="1"/>
        <rFont val="宋体"/>
        <charset val="134"/>
      </rPr>
      <t>项目财务决算及竣工验收费</t>
    </r>
  </si>
  <si>
    <r>
      <rPr>
        <sz val="10.5"/>
        <color theme="1"/>
        <rFont val="宋体"/>
        <charset val="134"/>
      </rPr>
      <t>社会安全评价及验收费</t>
    </r>
  </si>
  <si>
    <r>
      <rPr>
        <sz val="10.5"/>
        <color theme="1"/>
        <rFont val="宋体"/>
        <charset val="134"/>
      </rPr>
      <t>社会稳定性风险评估费</t>
    </r>
  </si>
  <si>
    <t>工程估算表</t>
  </si>
  <si>
    <t>工程名称：土建工程</t>
  </si>
  <si>
    <t>第 1 页  共 1 页</t>
  </si>
  <si>
    <t>序号</t>
  </si>
  <si>
    <t>编号</t>
  </si>
  <si>
    <t>项目名称</t>
  </si>
  <si>
    <t>单位</t>
  </si>
  <si>
    <t>工程量</t>
  </si>
  <si>
    <t>单价</t>
  </si>
  <si>
    <t>合价</t>
  </si>
  <si>
    <t>其中</t>
  </si>
  <si>
    <t>主材费</t>
  </si>
  <si>
    <t>人工费</t>
  </si>
  <si>
    <t>材料费</t>
  </si>
  <si>
    <t>机械费</t>
  </si>
  <si>
    <t>补子目1</t>
  </si>
  <si>
    <t>潜水泵池480m3</t>
  </si>
  <si>
    <t>座</t>
  </si>
  <si>
    <t>补子目3</t>
  </si>
  <si>
    <t>滤池车间760m2</t>
  </si>
  <si>
    <t>补子目4</t>
  </si>
  <si>
    <t>再生水池6000m3</t>
  </si>
  <si>
    <t>补子目5</t>
  </si>
  <si>
    <t>送水泵房180m2</t>
  </si>
  <si>
    <t>合  计</t>
  </si>
  <si>
    <t>工程取费表</t>
  </si>
  <si>
    <t>工程名称：管网工程</t>
  </si>
  <si>
    <t>第 1 页  共 3 页</t>
  </si>
  <si>
    <t>行号</t>
  </si>
  <si>
    <t>费用名称</t>
  </si>
  <si>
    <t>取费说明</t>
  </si>
  <si>
    <t>费率(%)</t>
  </si>
  <si>
    <t>费用金额</t>
  </si>
  <si>
    <t>1</t>
  </si>
  <si>
    <t>定额基价</t>
  </si>
  <si>
    <t>人工费+材料费+施工机具使用费+未计价材料</t>
  </si>
  <si>
    <t>给水系统</t>
  </si>
  <si>
    <t>1.1</t>
  </si>
  <si>
    <t>3-1-1-209</t>
  </si>
  <si>
    <t>挖掘机挖土 挖掘机挖槽坑土方 一、二类土</t>
  </si>
  <si>
    <t>10m3</t>
  </si>
  <si>
    <t>1.2</t>
  </si>
  <si>
    <t>3-1-1-10</t>
  </si>
  <si>
    <t>人工挖沟、槽土方 一、二类土深度(m以内) 2</t>
  </si>
  <si>
    <t>100m3</t>
  </si>
  <si>
    <t>1.3</t>
  </si>
  <si>
    <t>施工机具使用费</t>
  </si>
  <si>
    <t>3-1-1-329</t>
  </si>
  <si>
    <t>人工回填 填土夯实 槽、坑</t>
  </si>
  <si>
    <t>1.4</t>
  </si>
  <si>
    <t>未计价材料</t>
  </si>
  <si>
    <t>主材费+设备费</t>
  </si>
  <si>
    <t>3-1-1-334</t>
  </si>
  <si>
    <t>机械回填 填土碾压 拖式双筒羊足碾75kW</t>
  </si>
  <si>
    <t>1000m3</t>
  </si>
  <si>
    <t>2</t>
  </si>
  <si>
    <t>措施项目费</t>
  </si>
  <si>
    <t>10.91</t>
  </si>
  <si>
    <t>3-4-1-487</t>
  </si>
  <si>
    <t>塑料管安装(电熔连接) 管外径(mm以内) 160</t>
  </si>
  <si>
    <t>10m</t>
  </si>
  <si>
    <t>2.1</t>
  </si>
  <si>
    <t>其中：安全文明措施费（四项措施费）</t>
  </si>
  <si>
    <t>7.14</t>
  </si>
  <si>
    <t>主材</t>
  </si>
  <si>
    <t>PE管 DN150 PN0.60MPa</t>
  </si>
  <si>
    <t>3</t>
  </si>
  <si>
    <t>其他项目费（政策允许按实计算费用）</t>
  </si>
  <si>
    <t>人工费调整+材料费价差+按实计算费用+其他</t>
  </si>
  <si>
    <t>3-4-1-851</t>
  </si>
  <si>
    <t>气压试验 公称直径(mm以内) 150</t>
  </si>
  <si>
    <t>100m</t>
  </si>
  <si>
    <t>3.1</t>
  </si>
  <si>
    <t>人工费调整</t>
  </si>
  <si>
    <t>3-4-1-872</t>
  </si>
  <si>
    <t>管道消毒冲洗 公称直径(mm以内) 200</t>
  </si>
  <si>
    <t>3.2</t>
  </si>
  <si>
    <t>材料费价差</t>
  </si>
  <si>
    <t>人工价差+材料价差+主材价差+设备价差+机械价差</t>
  </si>
  <si>
    <t>3.3</t>
  </si>
  <si>
    <t>按实计算费用</t>
  </si>
  <si>
    <t>PE管 DN100 PN0.60MPa</t>
  </si>
  <si>
    <t>3.4</t>
  </si>
  <si>
    <t>其他</t>
  </si>
  <si>
    <t>3-4-1-850</t>
  </si>
  <si>
    <t>气压试验 公称直径(mm以内) 100</t>
  </si>
  <si>
    <t>4</t>
  </si>
  <si>
    <t>企业管理费</t>
  </si>
  <si>
    <t>18.81</t>
  </si>
  <si>
    <t>3-4-1-871</t>
  </si>
  <si>
    <t>管道消毒冲洗 公称直径(mm以内) 100</t>
  </si>
  <si>
    <t>5</t>
  </si>
  <si>
    <t>施工利润</t>
  </si>
  <si>
    <t>9.18</t>
  </si>
  <si>
    <t>6</t>
  </si>
  <si>
    <t>税前建筑工程费</t>
  </si>
  <si>
    <t>定额基价+措施项目费+其他项目费（政策允许按实计算费用）+企业管理费+施工利润</t>
  </si>
  <si>
    <t>PE管 DN70 PN0.60MPa</t>
  </si>
  <si>
    <t>7</t>
  </si>
  <si>
    <t>税金</t>
  </si>
  <si>
    <t>9</t>
  </si>
  <si>
    <t>8</t>
  </si>
  <si>
    <t>税后建筑工程费</t>
  </si>
  <si>
    <t>税前建筑工程费+税金</t>
  </si>
  <si>
    <t>工程总造价</t>
  </si>
  <si>
    <t>工艺污水管道</t>
  </si>
  <si>
    <t>工程造价（大写）</t>
  </si>
  <si>
    <t>陆拾肆万柒仟玖佰捌拾柒元捌角叁分</t>
  </si>
  <si>
    <t>3-4-1-422</t>
  </si>
  <si>
    <t>承插铸铁管(球墨铸铁管)安装(胶圈接口) 公称直径(mm以内) 600</t>
  </si>
  <si>
    <t>橡胶密封圈</t>
  </si>
  <si>
    <t>个</t>
  </si>
  <si>
    <t>编制人：</t>
  </si>
  <si>
    <t>审核人：</t>
  </si>
  <si>
    <t>2023年12月22日</t>
  </si>
  <si>
    <t>第 2 页  共 3 页</t>
  </si>
  <si>
    <t>球磨铸铁管 DN600 PN1.60MPa</t>
  </si>
  <si>
    <t>3-4-1-817</t>
  </si>
  <si>
    <t>管道闭水试验 管径(mm以内) 600</t>
  </si>
  <si>
    <t>3-4-1-324</t>
  </si>
  <si>
    <t>碳素钢板卷管安装 管外径×壁厚(mm×mm以内) 426×8</t>
  </si>
  <si>
    <t>钢板卷管 DN400 PN0.60MPa</t>
  </si>
  <si>
    <t>借2-12-1-11</t>
  </si>
  <si>
    <t>动力工具除锈 管道 轻锈</t>
  </si>
  <si>
    <t>10m2</t>
  </si>
  <si>
    <t>借2-12-3-336</t>
  </si>
  <si>
    <t>环氧煤沥青防腐 (增)一底</t>
  </si>
  <si>
    <t>借2-12-3-337</t>
  </si>
  <si>
    <t>环氧煤沥青防腐 (增)一油</t>
  </si>
  <si>
    <t>借2-12-3-338</t>
  </si>
  <si>
    <t>环氧煤沥青防腐 (增)一布</t>
  </si>
  <si>
    <t>借2-12-3-60</t>
  </si>
  <si>
    <t>环氧-酚醛树脂漆 管道 底漆 两遍</t>
  </si>
  <si>
    <t>酚醛树脂</t>
  </si>
  <si>
    <t>kg</t>
  </si>
  <si>
    <t>环氧树脂</t>
  </si>
  <si>
    <t>3-4-1-816</t>
  </si>
  <si>
    <t>管道闭水试验 管径(mm以内) 400</t>
  </si>
  <si>
    <t>3-4-1-312</t>
  </si>
  <si>
    <t>碳素钢板卷管安装 管外径×壁厚(mm×mm以内) 219×5</t>
  </si>
  <si>
    <t>钢板卷管 DN200 PN0.60MPa</t>
  </si>
  <si>
    <t>第 3 页  共 3 页</t>
  </si>
  <si>
    <t>污水管道</t>
  </si>
  <si>
    <t>3-4-1-489</t>
  </si>
  <si>
    <t>塑料管安装(电熔连接) 管外径(mm以内) 315</t>
  </si>
  <si>
    <t>HDPE管 DN300 PN0.60MPa</t>
  </si>
  <si>
    <t>3-4-1-490</t>
  </si>
  <si>
    <t>塑料管安装(电熔连接) 管外径(mm以内) 400</t>
  </si>
  <si>
    <t>HDPE管 DN400 PN0.60MPa</t>
  </si>
  <si>
    <t>工程名称：工艺管线附属构筑物工程</t>
  </si>
  <si>
    <t>3-4-3-65</t>
  </si>
  <si>
    <t>圆形污水检查井 形式:混凝土 井内径(mm) 1000 适用管径(mm) 200~600 井深(m) 2.75</t>
  </si>
  <si>
    <t>借2-9-1-91</t>
  </si>
  <si>
    <t>室外地上式消火栓 公称直径150(mm) 支管安装</t>
  </si>
  <si>
    <t>套</t>
  </si>
  <si>
    <t>地上式消防栓</t>
  </si>
  <si>
    <t>3-4-3-354</t>
  </si>
  <si>
    <t>钢筋混凝土矩形水表井 井室净尺寸(长×宽×高)(m) 2.75×1.30×1.40</t>
  </si>
  <si>
    <t>人工费+施工机具使用费</t>
  </si>
  <si>
    <t>17.98</t>
  </si>
  <si>
    <t>11.38</t>
  </si>
  <si>
    <t>19.72</t>
  </si>
  <si>
    <t>11.36</t>
  </si>
  <si>
    <t>叁拾万捌仟玖佰贰拾贰元柒角贰分</t>
  </si>
  <si>
    <t>工程名称：循环污水厂至清水大道段再生水管道</t>
  </si>
  <si>
    <t>第 1 页  共 2 页</t>
  </si>
  <si>
    <t>管网工程</t>
  </si>
  <si>
    <t>3-4-1-9</t>
  </si>
  <si>
    <t>管道(渠)垫层及基础 垫层 砂</t>
  </si>
  <si>
    <t>3-4-1-400</t>
  </si>
  <si>
    <t>活动法兰铸铁管(机械接口) 公称直径(mm以内) 600</t>
  </si>
  <si>
    <t>支撑圈DN600</t>
  </si>
  <si>
    <t>胶圈(机接)DN600</t>
  </si>
  <si>
    <t>球墨铸铁管DN600</t>
  </si>
  <si>
    <t>活动法兰DN600</t>
  </si>
  <si>
    <t>片</t>
  </si>
  <si>
    <t>借2-6-7-56</t>
  </si>
  <si>
    <t>仪表设备与管路伴热 电伴热带/伴热电缆 伴热电缆</t>
  </si>
  <si>
    <t>借2-12-4-170</t>
  </si>
  <si>
    <t>毡类制品安装 管道DN700以下(厚度) 100mm</t>
  </si>
  <si>
    <t>m3</t>
  </si>
  <si>
    <t>岩棉</t>
  </si>
  <si>
    <t>管道附属构筑物及阀门</t>
  </si>
  <si>
    <t>3-4-3-349</t>
  </si>
  <si>
    <t>钢筋混凝土矩形阀门井 矩形卧式蝶阀井 井室净尺寸(长×宽×高)(m) 2.50×3.75×2.70 井深(m) 3.05</t>
  </si>
  <si>
    <t>3-4-2-600</t>
  </si>
  <si>
    <t>法兰阀门安装 公称直径(mm以内) 600</t>
  </si>
  <si>
    <t>肆佰叁拾肆万捌仟柒佰肆拾捌元玖角</t>
  </si>
  <si>
    <t>法兰闸阀（铜杆铜母铜密封圈）DN600，PN=1.6MPa</t>
  </si>
  <si>
    <t>3-4-2-590</t>
  </si>
  <si>
    <t>法兰阀门安装 公称直径(mm以内) 100</t>
  </si>
  <si>
    <t>自动排气阀DN100，PN=1.6MPa</t>
  </si>
  <si>
    <t>法兰闸阀（铜杆铜母铜密封圈）DN100，PN=1.6MPa</t>
  </si>
  <si>
    <t>第 2 页  共 2 页</t>
  </si>
  <si>
    <t>借2-6-1-61</t>
  </si>
  <si>
    <t>差压、流量仪表 电磁流量计 在线式</t>
  </si>
  <si>
    <t>台</t>
  </si>
  <si>
    <t>电磁流量计DN600</t>
  </si>
  <si>
    <t>工程名称：清水大道（翰泉路-山水大道段）再生水管道</t>
  </si>
  <si>
    <t>第 1 页  共 4 页</t>
  </si>
  <si>
    <t>3-4-1-399</t>
  </si>
  <si>
    <t>活动法兰铸铁管(机械接口) 公称直径(mm以内) 500</t>
  </si>
  <si>
    <t>支撑圈DN500</t>
  </si>
  <si>
    <t>胶圈(机接)DN500</t>
  </si>
  <si>
    <t>球墨铸铁管DN500</t>
  </si>
  <si>
    <t>玖佰玖拾玖万玖仟肆佰伍拾贰元肆角</t>
  </si>
  <si>
    <t>活动法兰DN500</t>
  </si>
  <si>
    <t>借2-12-4-166</t>
  </si>
  <si>
    <t>毡类制品安装 管道DN500以下(厚度) 100mm</t>
  </si>
  <si>
    <t>de400聚乙烯给水塑料管</t>
  </si>
  <si>
    <t>第 2 页  共 4 页</t>
  </si>
  <si>
    <t>3-4-1-874</t>
  </si>
  <si>
    <t>管道消毒冲洗 公称直径(mm以内) 400</t>
  </si>
  <si>
    <t>de315聚乙烯给水塑料管</t>
  </si>
  <si>
    <t>借2-12-4-162</t>
  </si>
  <si>
    <t>毡类制品安装 管道DN300以下(厚度) 100mm</t>
  </si>
  <si>
    <t>3-4-1-873</t>
  </si>
  <si>
    <t>管道消毒冲洗 公称直径(mm以内) 300</t>
  </si>
  <si>
    <t>3-4-2-599</t>
  </si>
  <si>
    <t>法兰阀门安装 公称直径(mm以内) 500</t>
  </si>
  <si>
    <t>法兰闸阀（铜杆铜母铜密封圈）DN500，PN=1.6MPa</t>
  </si>
  <si>
    <t>3-4-2-597</t>
  </si>
  <si>
    <t>法兰阀门安装 公称直径(mm以内) 400</t>
  </si>
  <si>
    <t>法兰闸阀（铜杆铜母铜密封圈）DN400，PN=1.6MPa</t>
  </si>
  <si>
    <t>3-4-2-595</t>
  </si>
  <si>
    <t>法兰阀门安装 公称直径(mm以内) 300</t>
  </si>
  <si>
    <t>法兰闸阀（铜杆铜母铜密封圈）DN300，PN=1.6MPa</t>
  </si>
  <si>
    <t>第 3 页  共 4 页</t>
  </si>
  <si>
    <t>借2-10-5-310</t>
  </si>
  <si>
    <t>远传智能水表DN300</t>
  </si>
  <si>
    <t>组</t>
  </si>
  <si>
    <t>借2-10-5-308</t>
  </si>
  <si>
    <t>远传智能水表DN200</t>
  </si>
  <si>
    <t>顶管</t>
  </si>
  <si>
    <t>工作坑</t>
  </si>
  <si>
    <t>3-4-1-599</t>
  </si>
  <si>
    <t>顶进后座及坑内平台安拆 枋木后座 每坑管径(mm) 800~1200</t>
  </si>
  <si>
    <t>每坑</t>
  </si>
  <si>
    <t>3-4-1-604</t>
  </si>
  <si>
    <t>泥水、切削机械及附属设施安拆 管径(mm内) 1200</t>
  </si>
  <si>
    <t>法兰阀门</t>
  </si>
  <si>
    <t>3-4-1-619</t>
  </si>
  <si>
    <t>顶进触变泥浆减阻 管径(mm内) 1000</t>
  </si>
  <si>
    <t>3-4-1-629</t>
  </si>
  <si>
    <t>混凝土管顶进 管径(mm以内) 1000</t>
  </si>
  <si>
    <t>加强钢筋混凝土管DN1000</t>
  </si>
  <si>
    <t>3-4-1-671</t>
  </si>
  <si>
    <t>混凝土管顶管接口 沥青麻丝膨胀水泥(平口) 管径(mm) 1000</t>
  </si>
  <si>
    <t>10个口</t>
  </si>
  <si>
    <t>3-4-1-699</t>
  </si>
  <si>
    <t>顶管接口外套环 公称直径(mm以内) 1000</t>
  </si>
  <si>
    <t>钢板外套环DN1000</t>
  </si>
  <si>
    <t>3-4-1-707</t>
  </si>
  <si>
    <t>顶管接口内套环 平口 管径(mm) 1000</t>
  </si>
  <si>
    <t>钢板内套环DN1000</t>
  </si>
  <si>
    <t>绿化工程</t>
  </si>
  <si>
    <t>借4-2-378</t>
  </si>
  <si>
    <t>栽植带土球乔木 胸径≤12cm/地径≤14cm</t>
  </si>
  <si>
    <t>10株</t>
  </si>
  <si>
    <t>国槐 胸径12cm</t>
  </si>
  <si>
    <t>株</t>
  </si>
  <si>
    <t>第 4 页  共 4 页</t>
  </si>
  <si>
    <t>借4-2-570</t>
  </si>
  <si>
    <t>常绿乔木养护 胸径≤10cm/干径≤12cm</t>
  </si>
  <si>
    <t>10株/月</t>
  </si>
  <si>
    <t>借4-2-652</t>
  </si>
  <si>
    <t>带土球乔木洒水车浇水 胸径≤10cm/干径≤12cm</t>
  </si>
  <si>
    <t>10株·年</t>
  </si>
  <si>
    <t>工程名称：山水大道（清水大道-建平路段）再生水管道</t>
  </si>
  <si>
    <t>3-4-3-348</t>
  </si>
  <si>
    <t>钢筋混凝土矩形阀门井 矩形卧式蝶阀井 井室净尺寸(长×宽×高)(m) 2.50×3.75×2.50 井深(m) 2.85</t>
  </si>
  <si>
    <t>壹佰伍拾肆万柒仟柒佰陆拾捌元捌角玖分</t>
  </si>
  <si>
    <t>3-4-1-603</t>
  </si>
  <si>
    <t>泥水、切削机械及附属设施安拆 管径(mm内) 800</t>
  </si>
  <si>
    <t>3-4-1-618</t>
  </si>
  <si>
    <t>顶进触变泥浆减阻 管径(mm内) 800</t>
  </si>
  <si>
    <t>3-4-1-628</t>
  </si>
  <si>
    <t>混凝土管顶进 管径(mm以内) 800</t>
  </si>
  <si>
    <t>加强钢筋混凝土管DN600</t>
  </si>
  <si>
    <t>3-4-1-670</t>
  </si>
  <si>
    <t>混凝土管顶管接口 沥青麻丝膨胀水泥(平口) 管径(mm) 800</t>
  </si>
  <si>
    <t>工程名称：建平路（山水大道-格瑞精细化工段）再生水管道</t>
  </si>
  <si>
    <t>借2-12-4-268</t>
  </si>
  <si>
    <t>聚氨酯泡沫喷涂发泡安装 管道(厚度mm) DN300mm 80mm</t>
  </si>
  <si>
    <t>借2-12-4-427</t>
  </si>
  <si>
    <t>防潮层、保护层安装 金属薄板钉口安装 管道DN300</t>
  </si>
  <si>
    <t>3-4-1-488</t>
  </si>
  <si>
    <t>塑料管安装(电熔连接) 管外径(mm以内) 200</t>
  </si>
  <si>
    <t>de225聚乙烯给水塑料管</t>
  </si>
  <si>
    <t>防潮层、保护层安装 金属薄板钉口安装 管道DN200</t>
  </si>
  <si>
    <t>借B1-1-17</t>
  </si>
  <si>
    <t>金属结构安装 钢桁架 每榀构件重量(t以内) 1.5</t>
  </si>
  <si>
    <t>t</t>
  </si>
  <si>
    <t>钢桁架</t>
  </si>
  <si>
    <t>伍佰贰拾伍万零玖佰伍拾肆元伍角柒分</t>
  </si>
  <si>
    <t>工程名称：翰泉路（清水大道-滨河南路段）再生水管道</t>
  </si>
  <si>
    <t>陆佰玖拾叁万贰仟壹佰叁拾元零陆分</t>
  </si>
  <si>
    <t>工程名称：滨河南路（翰泉路-玉皇阁大道段）再生水管道</t>
  </si>
  <si>
    <t>10830217.35</t>
  </si>
  <si>
    <t>13304018.36</t>
  </si>
  <si>
    <t>14501380.01</t>
  </si>
  <si>
    <t>壹仟肆佰伍拾万壹仟叁佰捌拾元零壹分</t>
  </si>
  <si>
    <t>工程名称：玉皇阁大道（滨河南路-太沙路段）再生水管道</t>
  </si>
  <si>
    <t>叁佰肆拾捌万零叁拾陆元零陆分</t>
  </si>
  <si>
    <t>工程名称：太沙路（玉皇阁大道-宁源冶金段）再生水管道</t>
  </si>
  <si>
    <t>3-4-2-593</t>
  </si>
  <si>
    <t>法兰阀门安装 公称直径(mm以内) 200</t>
  </si>
  <si>
    <t>法兰闸阀（铜杆铜母铜密封圈）DN200，PN=1.6MPa</t>
  </si>
  <si>
    <t>陆佰捌拾壹万叁仟柒佰玖拾元伍角柒分</t>
  </si>
  <si>
    <t>工程名称：纬一路（太沙路-滨泽新能源段）再生水管道</t>
  </si>
  <si>
    <t>贰佰贰拾陆万玖仟玖佰捌拾叁元玖角肆分</t>
  </si>
  <si>
    <t>工程名称：兴平北路（翰泉路-贝利特氰胺段）再生水管道</t>
  </si>
  <si>
    <t>壹佰捌拾柒万贰仟贰佰壹拾壹元陆角</t>
  </si>
  <si>
    <t>工程名称：中水厂至翰泉海北域再生水管道</t>
  </si>
  <si>
    <t>12359702.24</t>
  </si>
  <si>
    <t>14558818.03</t>
  </si>
  <si>
    <t>15869111.65</t>
  </si>
  <si>
    <t>壹仟伍佰捌拾陆万玖仟壹佰壹拾壹元陆角伍分</t>
  </si>
  <si>
    <t>工程名称：企业入户再生水管道</t>
  </si>
  <si>
    <t>3-4-1-393</t>
  </si>
  <si>
    <t>活动法兰铸铁管(机械接口) 公称直径(mm以内) 200</t>
  </si>
  <si>
    <t>支撑圈DN200</t>
  </si>
  <si>
    <t>胶圈(机接)DN200</t>
  </si>
  <si>
    <t>球墨铸铁管DN200</t>
  </si>
  <si>
    <t>活动法兰DN200</t>
  </si>
  <si>
    <t>贰佰肆拾贰万贰仟伍佰陆拾伍元零伍分</t>
  </si>
  <si>
    <t>进水提升泵站</t>
  </si>
  <si>
    <r>
      <rPr>
        <b/>
        <sz val="9"/>
        <color rgb="FF000000"/>
        <rFont val="宋体"/>
        <charset val="134"/>
      </rPr>
      <t>序号</t>
    </r>
  </si>
  <si>
    <r>
      <rPr>
        <b/>
        <sz val="9"/>
        <color rgb="FF000000"/>
        <rFont val="宋体"/>
        <charset val="134"/>
      </rPr>
      <t>项目名称</t>
    </r>
  </si>
  <si>
    <r>
      <rPr>
        <b/>
        <sz val="9"/>
        <color rgb="FF000000"/>
        <rFont val="宋体"/>
        <charset val="134"/>
      </rPr>
      <t>单位</t>
    </r>
  </si>
  <si>
    <r>
      <rPr>
        <b/>
        <sz val="9"/>
        <color rgb="FF000000"/>
        <rFont val="宋体"/>
        <charset val="134"/>
      </rPr>
      <t>工程量</t>
    </r>
  </si>
  <si>
    <t>单价（元）</t>
  </si>
  <si>
    <t>合价（万元）</t>
  </si>
  <si>
    <r>
      <rPr>
        <b/>
        <sz val="9"/>
        <color rgb="FF000000"/>
        <rFont val="宋体"/>
        <charset val="134"/>
      </rPr>
      <t>设备费</t>
    </r>
  </si>
  <si>
    <r>
      <rPr>
        <b/>
        <sz val="9"/>
        <color rgb="FF000000"/>
        <rFont val="宋体"/>
        <charset val="134"/>
      </rPr>
      <t>安装费</t>
    </r>
  </si>
  <si>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宋体"/>
        <charset val="134"/>
      </rPr>
      <t>进水提升泵站</t>
    </r>
  </si>
  <si>
    <t>潜水泵200WQ700-11-37kw</t>
  </si>
  <si>
    <t>超声液位计FMU30</t>
  </si>
  <si>
    <t>PLC控制柜</t>
  </si>
  <si>
    <t>V型滤池</t>
  </si>
  <si>
    <r>
      <rPr>
        <b/>
        <sz val="9"/>
        <color rgb="FF000000"/>
        <rFont val="Times New Roman"/>
        <charset val="134"/>
      </rPr>
      <t xml:space="preserve"> V</t>
    </r>
    <r>
      <rPr>
        <b/>
        <sz val="9"/>
        <color rgb="FF000000"/>
        <rFont val="宋体"/>
        <charset val="134"/>
      </rPr>
      <t>型滤池</t>
    </r>
  </si>
  <si>
    <t>浊度仪</t>
  </si>
  <si>
    <t>在线pH仪</t>
  </si>
  <si>
    <t>在线余氯仪</t>
  </si>
  <si>
    <t>超声波液位计</t>
  </si>
  <si>
    <t>压力变送器</t>
  </si>
  <si>
    <t>反冲洗潜水泵</t>
  </si>
  <si>
    <t>罗茨鼓风机</t>
  </si>
  <si>
    <t>电源电缆YJV 5*4</t>
  </si>
  <si>
    <t>电源电缆YJV 5*2.5</t>
  </si>
  <si>
    <t>控制电缆KVV 2*1</t>
  </si>
  <si>
    <t>控制电缆KVV 4*1</t>
  </si>
  <si>
    <t>控制电缆KVV 10*1</t>
  </si>
  <si>
    <t>控制电缆RVVP 2*1</t>
  </si>
  <si>
    <t>控制电缆RVVP 4*1</t>
  </si>
  <si>
    <t>电缆桥架150×75</t>
  </si>
  <si>
    <t>送水泵站</t>
  </si>
  <si>
    <t xml:space="preserve"> 进水提升泵站</t>
  </si>
  <si>
    <t>卧式离心泵Q=351m3/h，H=52m，N=75kw</t>
  </si>
  <si>
    <t>仪表及自控设备</t>
  </si>
  <si>
    <t xml:space="preserve"> 仪表及自控设备</t>
  </si>
  <si>
    <r>
      <rPr>
        <sz val="9"/>
        <color rgb="FF000000"/>
        <rFont val="Times New Roman"/>
        <charset val="134"/>
      </rPr>
      <t>UPS</t>
    </r>
    <r>
      <rPr>
        <sz val="9"/>
        <color rgb="FF000000"/>
        <rFont val="宋体"/>
        <charset val="134"/>
      </rPr>
      <t>电源</t>
    </r>
  </si>
  <si>
    <t>浮球开关</t>
  </si>
  <si>
    <t>电磁流量计</t>
  </si>
  <si>
    <t>仪表保护箱</t>
  </si>
  <si>
    <t>计算机系统</t>
  </si>
  <si>
    <r>
      <rPr>
        <b/>
        <sz val="9"/>
        <color rgb="FF000000"/>
        <rFont val="宋体"/>
        <charset val="134"/>
      </rPr>
      <t>单价（元）</t>
    </r>
  </si>
  <si>
    <r>
      <rPr>
        <b/>
        <sz val="9"/>
        <color rgb="FF000000"/>
        <rFont val="宋体"/>
        <charset val="134"/>
      </rPr>
      <t>合价（万元）</t>
    </r>
  </si>
  <si>
    <t xml:space="preserve"> 计算机系统</t>
  </si>
  <si>
    <r>
      <rPr>
        <sz val="9"/>
        <color rgb="FF000000"/>
        <rFont val="宋体"/>
        <charset val="134"/>
      </rPr>
      <t>数据服务器</t>
    </r>
  </si>
  <si>
    <r>
      <rPr>
        <sz val="9"/>
        <color rgb="FF000000"/>
        <rFont val="宋体"/>
        <charset val="134"/>
      </rPr>
      <t>台</t>
    </r>
  </si>
  <si>
    <r>
      <rPr>
        <sz val="9"/>
        <color rgb="FF000000"/>
        <rFont val="宋体"/>
        <charset val="134"/>
      </rPr>
      <t>计算机显示器</t>
    </r>
  </si>
  <si>
    <t>监控管理计算机</t>
  </si>
  <si>
    <t>计算机显示器</t>
  </si>
  <si>
    <r>
      <rPr>
        <sz val="9"/>
        <color rgb="FF000000"/>
        <rFont val="宋体"/>
        <charset val="134"/>
      </rPr>
      <t>监控管理计算机</t>
    </r>
  </si>
  <si>
    <t>大屏幕装置</t>
  </si>
  <si>
    <r>
      <rPr>
        <sz val="9"/>
        <color rgb="FF000000"/>
        <rFont val="宋体"/>
        <charset val="134"/>
      </rPr>
      <t>套</t>
    </r>
  </si>
  <si>
    <t>工业级路由器</t>
  </si>
  <si>
    <t>三层核心级交换机</t>
  </si>
  <si>
    <t>LCS1</t>
  </si>
  <si>
    <r>
      <rPr>
        <sz val="9"/>
        <color rgb="FF000000"/>
        <rFont val="宋体"/>
        <charset val="134"/>
      </rPr>
      <t>专用机柜</t>
    </r>
    <r>
      <rPr>
        <sz val="9"/>
        <color rgb="FF000000"/>
        <rFont val="Times New Roman"/>
        <charset val="134"/>
      </rPr>
      <t>800×800×2000</t>
    </r>
  </si>
  <si>
    <t>交换机</t>
  </si>
  <si>
    <r>
      <rPr>
        <sz val="9"/>
        <color rgb="FF000000"/>
        <rFont val="宋体"/>
        <charset val="134"/>
      </rPr>
      <t>不间断电源</t>
    </r>
    <r>
      <rPr>
        <sz val="9"/>
        <color rgb="FF000000"/>
        <rFont val="Times New Roman"/>
        <charset val="134"/>
      </rPr>
      <t>3KVA  30min</t>
    </r>
  </si>
  <si>
    <r>
      <rPr>
        <sz val="9"/>
        <color rgb="FF000000"/>
        <rFont val="宋体"/>
        <charset val="134"/>
      </rPr>
      <t>不间断电源</t>
    </r>
    <r>
      <rPr>
        <sz val="9"/>
        <color rgb="FF000000"/>
        <rFont val="Times New Roman"/>
        <charset val="134"/>
      </rPr>
      <t>6KVA  30min</t>
    </r>
  </si>
  <si>
    <t>激光打印机</t>
  </si>
  <si>
    <r>
      <rPr>
        <sz val="9"/>
        <color rgb="FF000000"/>
        <rFont val="宋体"/>
        <charset val="134"/>
      </rPr>
      <t>软件包</t>
    </r>
  </si>
  <si>
    <r>
      <rPr>
        <sz val="9"/>
        <color rgb="FF000000"/>
        <rFont val="宋体"/>
        <charset val="134"/>
      </rPr>
      <t>全套</t>
    </r>
  </si>
  <si>
    <t>设备管理软件</t>
  </si>
  <si>
    <t>网络组件</t>
  </si>
  <si>
    <t>操作台</t>
  </si>
  <si>
    <t>防电涌单元</t>
  </si>
  <si>
    <t>安防及视频</t>
  </si>
  <si>
    <t xml:space="preserve"> 安防及视频</t>
  </si>
  <si>
    <t>摄像机</t>
  </si>
  <si>
    <t>网络硬盘录像机</t>
  </si>
  <si>
    <t>网络交换机</t>
  </si>
  <si>
    <t>视频管理主机</t>
  </si>
  <si>
    <t>专用机柜</t>
  </si>
  <si>
    <t>全套</t>
  </si>
  <si>
    <t>局域网及电话设备</t>
  </si>
  <si>
    <t xml:space="preserve"> 局域网及电话设备</t>
  </si>
  <si>
    <t>通讯及网络机柜</t>
  </si>
  <si>
    <t>电话网络弱电综合箱</t>
  </si>
  <si>
    <t>电话机</t>
  </si>
  <si>
    <t>门</t>
  </si>
  <si>
    <r>
      <rPr>
        <sz val="9"/>
        <color rgb="FF000000"/>
        <rFont val="Times New Roman"/>
        <charset val="134"/>
      </rPr>
      <t>INTRANET</t>
    </r>
    <r>
      <rPr>
        <sz val="9"/>
        <color rgb="FF000000"/>
        <rFont val="宋体"/>
        <charset val="134"/>
      </rPr>
      <t>系统布线附件</t>
    </r>
  </si>
  <si>
    <t>电缆材料</t>
  </si>
  <si>
    <t xml:space="preserve"> 电缆材料</t>
  </si>
  <si>
    <r>
      <rPr>
        <sz val="9"/>
        <color rgb="FF000000"/>
        <rFont val="宋体"/>
        <charset val="134"/>
      </rPr>
      <t>控制电缆</t>
    </r>
    <r>
      <rPr>
        <sz val="9"/>
        <color rgb="FF000000"/>
        <rFont val="Times New Roman"/>
        <charset val="134"/>
      </rPr>
      <t>KVVP –3x1.5</t>
    </r>
  </si>
  <si>
    <t>米</t>
  </si>
  <si>
    <r>
      <rPr>
        <sz val="9"/>
        <color rgb="FF000000"/>
        <rFont val="宋体"/>
        <charset val="134"/>
      </rPr>
      <t>控制电缆</t>
    </r>
    <r>
      <rPr>
        <sz val="9"/>
        <color rgb="FF000000"/>
        <rFont val="Times New Roman"/>
        <charset val="134"/>
      </rPr>
      <t>KVVP –4x1.5</t>
    </r>
  </si>
  <si>
    <r>
      <rPr>
        <sz val="9"/>
        <color rgb="FF000000"/>
        <rFont val="宋体"/>
        <charset val="134"/>
      </rPr>
      <t>控制电缆</t>
    </r>
    <r>
      <rPr>
        <sz val="9"/>
        <color rgb="FF000000"/>
        <rFont val="Times New Roman"/>
        <charset val="134"/>
      </rPr>
      <t>KVVP –5x1.5</t>
    </r>
  </si>
  <si>
    <r>
      <rPr>
        <sz val="9"/>
        <color rgb="FF000000"/>
        <rFont val="宋体"/>
        <charset val="134"/>
      </rPr>
      <t>控制电缆</t>
    </r>
    <r>
      <rPr>
        <sz val="9"/>
        <color rgb="FF000000"/>
        <rFont val="Times New Roman"/>
        <charset val="134"/>
      </rPr>
      <t>KVVP –7x1.5</t>
    </r>
  </si>
  <si>
    <r>
      <rPr>
        <sz val="9"/>
        <color rgb="FF000000"/>
        <rFont val="宋体"/>
        <charset val="134"/>
      </rPr>
      <t>控制电缆</t>
    </r>
    <r>
      <rPr>
        <sz val="9"/>
        <color rgb="FF000000"/>
        <rFont val="Times New Roman"/>
        <charset val="134"/>
      </rPr>
      <t>KVVP –10x1.0</t>
    </r>
  </si>
  <si>
    <t>控制电缆KVVP –15x1.0</t>
  </si>
  <si>
    <t>控制电缆KVVP –20x1.0</t>
  </si>
  <si>
    <t>控制电缆KVV  –3x2.5</t>
  </si>
  <si>
    <r>
      <rPr>
        <sz val="9"/>
        <color rgb="FF000000"/>
        <rFont val="宋体"/>
        <charset val="134"/>
      </rPr>
      <t>计算机信号电缆</t>
    </r>
    <r>
      <rPr>
        <sz val="9"/>
        <color rgb="FF000000"/>
        <rFont val="Times New Roman"/>
        <charset val="134"/>
      </rPr>
      <t>DJFPF -2X2X1.5</t>
    </r>
  </si>
  <si>
    <r>
      <rPr>
        <sz val="9"/>
        <color rgb="FF000000"/>
        <rFont val="宋体"/>
        <charset val="134"/>
      </rPr>
      <t>总线电缆</t>
    </r>
    <r>
      <rPr>
        <sz val="9"/>
        <color rgb="FF000000"/>
        <rFont val="Times New Roman"/>
        <charset val="134"/>
      </rPr>
      <t>Profibus-DP</t>
    </r>
  </si>
  <si>
    <t>电话线缆HYA53-1x2x0.5</t>
  </si>
  <si>
    <t>电话线缆HYA53-5x2x0.5</t>
  </si>
  <si>
    <t>电话线缆HYA53-25x2x0.5</t>
  </si>
  <si>
    <t>电话线缆HYA53-50x2x0.5</t>
  </si>
  <si>
    <t>光缆铠装四芯单模光缆</t>
  </si>
  <si>
    <r>
      <rPr>
        <sz val="9"/>
        <color rgb="FF000000"/>
        <rFont val="宋体"/>
        <charset val="134"/>
      </rPr>
      <t>以太网通讯电缆</t>
    </r>
    <r>
      <rPr>
        <sz val="9"/>
        <color rgb="FF000000"/>
        <rFont val="Times New Roman"/>
        <charset val="134"/>
      </rPr>
      <t>CAT5e</t>
    </r>
  </si>
  <si>
    <r>
      <rPr>
        <sz val="9"/>
        <color rgb="FF000000"/>
        <rFont val="宋体"/>
        <charset val="134"/>
      </rPr>
      <t>多股铜芯绝缘导线</t>
    </r>
    <r>
      <rPr>
        <sz val="9"/>
        <color rgb="FF000000"/>
        <rFont val="Times New Roman"/>
        <charset val="134"/>
      </rPr>
      <t>16mm²</t>
    </r>
  </si>
  <si>
    <r>
      <rPr>
        <sz val="9"/>
        <color rgb="FF000000"/>
        <rFont val="宋体"/>
        <charset val="134"/>
      </rPr>
      <t>镀锌钢管</t>
    </r>
    <r>
      <rPr>
        <sz val="9"/>
        <color rgb="FF000000"/>
        <rFont val="Times New Roman"/>
        <charset val="134"/>
      </rPr>
      <t>DN20</t>
    </r>
  </si>
  <si>
    <t>镀锌钢管DN25</t>
  </si>
  <si>
    <t>镀锌钢管DN50</t>
  </si>
  <si>
    <t>角钢40x40x4</t>
  </si>
  <si>
    <r>
      <rPr>
        <sz val="9"/>
        <color rgb="FF000000"/>
        <rFont val="宋体"/>
        <charset val="134"/>
      </rPr>
      <t>槽钢</t>
    </r>
    <r>
      <rPr>
        <sz val="9"/>
        <color rgb="FF000000"/>
        <rFont val="Times New Roman"/>
        <charset val="134"/>
      </rPr>
      <t>10#</t>
    </r>
  </si>
  <si>
    <t>电缆桥架100x100</t>
  </si>
  <si>
    <t>电缆桥架200x100</t>
  </si>
  <si>
    <t>电缆桥架300x100</t>
  </si>
  <si>
    <t>电缆桥架400x200</t>
  </si>
  <si>
    <t>工程名称：电气设备安装工程</t>
  </si>
  <si>
    <t>2-4-2-65</t>
  </si>
  <si>
    <t>10KV 开关柜  KYN28A-12</t>
  </si>
  <si>
    <t>DC220V 直流电源及信号系统</t>
  </si>
  <si>
    <t>补子目2</t>
  </si>
  <si>
    <t>综合自动化系统</t>
  </si>
  <si>
    <t>2-4-2-72</t>
  </si>
  <si>
    <t>400V 开关柜  GCS</t>
  </si>
  <si>
    <t>8.15</t>
  </si>
  <si>
    <t>5.18</t>
  </si>
  <si>
    <t>2-4-11-310</t>
  </si>
  <si>
    <t>配电设备安装 低压无功补偿装置</t>
  </si>
  <si>
    <t>400V 补偿柜 160kvar</t>
  </si>
  <si>
    <t>2-4-1-11</t>
  </si>
  <si>
    <t>干式变压器安装 容量(kV·A) ≤800</t>
  </si>
  <si>
    <t>箱式变电站 容量(kV·A) ≤800</t>
  </si>
  <si>
    <t>400V 变频器柜  FC302P90K</t>
  </si>
  <si>
    <t>14.58</t>
  </si>
  <si>
    <t>400V 变频器柜  FC302P200K</t>
  </si>
  <si>
    <t>8.29</t>
  </si>
  <si>
    <t>400V 变频器柜  FC302P220K</t>
  </si>
  <si>
    <t>2-4-2-74</t>
  </si>
  <si>
    <t>成套配电箱安装 落地式</t>
  </si>
  <si>
    <t>配电箱  XL-21(IP55)</t>
  </si>
  <si>
    <t>叁佰陆拾叁万贰仟伍佰叁拾陆元叁角</t>
  </si>
  <si>
    <t>2-4-9-129</t>
  </si>
  <si>
    <t>直埋式电力电缆敷设 电缆截面(mm2) ≤120</t>
  </si>
  <si>
    <t>电力电缆WL-YJE-8.7/10KV
3x120</t>
  </si>
  <si>
    <t>WDZR-YJE23-0.6/1KV  5×95</t>
  </si>
  <si>
    <t>电力电缆WDZR-YJE23-0.6/1KV  5×120</t>
  </si>
  <si>
    <t>2-4-9-127</t>
  </si>
  <si>
    <t>直埋式电力电缆敷设 电缆截面(mm2) ≤50</t>
  </si>
  <si>
    <t>电力电缆WDZR-YJE23-0.6/1KV  5×25</t>
  </si>
  <si>
    <t>电力电缆WDZR-YJE23-0.6/1KV  5×10</t>
  </si>
  <si>
    <t>2-4-9-32</t>
  </si>
  <si>
    <t>保护管RC125</t>
  </si>
  <si>
    <t>钢管RC125</t>
  </si>
  <si>
    <t>2-4-9-31</t>
  </si>
  <si>
    <t>保护管RC80</t>
  </si>
  <si>
    <t>钢管RC80</t>
  </si>
  <si>
    <t>保护管RC65</t>
  </si>
  <si>
    <t>钢管RC65</t>
  </si>
  <si>
    <t>2-4-9-30</t>
  </si>
  <si>
    <t>保护管RC40</t>
  </si>
  <si>
    <t>钢管RC40</t>
  </si>
  <si>
    <t>路灯</t>
  </si>
  <si>
    <t>2-4-9-66</t>
  </si>
  <si>
    <t>钢制桥架安装 钢制槽式桥架(宽+高mm) ≤600</t>
  </si>
  <si>
    <t>电缆桥架</t>
  </si>
  <si>
    <t>化验设备</t>
  </si>
  <si>
    <t xml:space="preserve"> 化验设备</t>
  </si>
  <si>
    <t>便携式DO仪</t>
  </si>
  <si>
    <t>便携式浊度计</t>
  </si>
  <si>
    <t>快速COD测定仪</t>
  </si>
  <si>
    <t>精密天平</t>
  </si>
  <si>
    <t>物理天平</t>
  </si>
  <si>
    <t>紫外可见，近红外分光光度计</t>
  </si>
  <si>
    <t>生物显微镜</t>
  </si>
  <si>
    <t>箱式电阻炉</t>
  </si>
  <si>
    <t>电热恒温培养箱</t>
  </si>
  <si>
    <t>电热恒温水浴锅炉</t>
  </si>
  <si>
    <t>电冰箱</t>
  </si>
  <si>
    <t>真空泵</t>
  </si>
  <si>
    <t>磁力搅拌器</t>
  </si>
  <si>
    <t>电热恒温干燥箱</t>
  </si>
  <si>
    <t>BOD培养箱</t>
  </si>
  <si>
    <t>电动离心机</t>
  </si>
  <si>
    <t>多参数水质分析仪</t>
  </si>
  <si>
    <t>离子交换纯水器</t>
  </si>
  <si>
    <t>移动式硫化氢测定仪</t>
  </si>
  <si>
    <t>阴离子表面活性剂测试仪</t>
  </si>
  <si>
    <t>车辆</t>
  </si>
  <si>
    <t xml:space="preserve"> 车辆</t>
  </si>
  <si>
    <t>皮卡工具车</t>
  </si>
  <si>
    <t>辆</t>
  </si>
  <si>
    <t>叉车</t>
  </si>
  <si>
    <t>中巴</t>
  </si>
  <si>
    <t>小车</t>
  </si>
  <si>
    <t>机修</t>
  </si>
  <si>
    <t xml:space="preserve"> 机修</t>
  </si>
  <si>
    <t>车头</t>
  </si>
  <si>
    <t>牛头刨床</t>
  </si>
  <si>
    <t>摇臂钻床</t>
  </si>
  <si>
    <t>台式砂轮</t>
  </si>
  <si>
    <t>落地砂轮</t>
  </si>
  <si>
    <t>弓锯床</t>
  </si>
  <si>
    <t>空压机</t>
  </si>
  <si>
    <t>台钳</t>
  </si>
  <si>
    <t>电动葫芦</t>
  </si>
  <si>
    <t>交流电焊机</t>
  </si>
  <si>
    <t>乙炔发生器</t>
  </si>
  <si>
    <t>氧气瓶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</si>
</sst>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56">
    <font>
      <sz val="10"/>
      <color rgb="FF000000"/>
      <name val="Times New Roman"/>
      <charset val="20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FF0000"/>
      <name val="Times New Roman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0.5"/>
      <color theme="1"/>
      <name val="Times New Roman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b/>
      <sz val="14"/>
      <color rgb="FF000000"/>
      <name val="宋体"/>
      <charset val="134"/>
    </font>
    <font>
      <b/>
      <sz val="14"/>
      <color rgb="FF000000"/>
      <name val="Times New Roman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0.5"/>
      <color theme="1"/>
      <name val="宋体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sz val="10.5"/>
      <color theme="1"/>
      <name val="微软雅黑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rgb="FF92D050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6" borderId="13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16" applyNumberFormat="0" applyAlignment="0" applyProtection="0">
      <alignment vertical="center"/>
    </xf>
    <xf numFmtId="0" fontId="38" fillId="8" borderId="17" applyNumberFormat="0" applyAlignment="0" applyProtection="0">
      <alignment vertical="center"/>
    </xf>
    <xf numFmtId="0" fontId="39" fillId="8" borderId="16" applyNumberFormat="0" applyAlignment="0" applyProtection="0">
      <alignment vertical="center"/>
    </xf>
    <xf numFmtId="0" fontId="40" fillId="9" borderId="18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</cellStyleXfs>
  <cellXfs count="111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7" fillId="4" borderId="0" xfId="49" applyFont="1" applyFill="1" applyAlignment="1">
      <alignment horizontal="center" vertical="center" wrapText="1"/>
    </xf>
    <xf numFmtId="0" fontId="8" fillId="4" borderId="0" xfId="49" applyFont="1" applyFill="1" applyAlignment="1">
      <alignment horizontal="left" wrapText="1"/>
    </xf>
    <xf numFmtId="0" fontId="8" fillId="4" borderId="0" xfId="49" applyFont="1" applyFill="1" applyAlignment="1">
      <alignment horizontal="center" vertical="center" wrapText="1"/>
    </xf>
    <xf numFmtId="0" fontId="8" fillId="4" borderId="2" xfId="49" applyFont="1" applyFill="1" applyBorder="1" applyAlignment="1">
      <alignment horizontal="center" vertical="center" wrapText="1"/>
    </xf>
    <xf numFmtId="0" fontId="8" fillId="4" borderId="3" xfId="49" applyFont="1" applyFill="1" applyBorder="1" applyAlignment="1">
      <alignment horizontal="center" vertical="center" wrapText="1"/>
    </xf>
    <xf numFmtId="0" fontId="8" fillId="4" borderId="4" xfId="49" applyFont="1" applyFill="1" applyBorder="1" applyAlignment="1">
      <alignment horizontal="center" vertical="center" wrapText="1"/>
    </xf>
    <xf numFmtId="0" fontId="8" fillId="4" borderId="5" xfId="49" applyFont="1" applyFill="1" applyBorder="1" applyAlignment="1">
      <alignment horizontal="center" vertical="center" wrapText="1"/>
    </xf>
    <xf numFmtId="0" fontId="9" fillId="4" borderId="4" xfId="49" applyFont="1" applyFill="1" applyBorder="1" applyAlignment="1">
      <alignment horizontal="center" vertical="center" wrapText="1"/>
    </xf>
    <xf numFmtId="0" fontId="9" fillId="4" borderId="5" xfId="49" applyFont="1" applyFill="1" applyBorder="1" applyAlignment="1">
      <alignment horizontal="left" vertical="center" wrapText="1"/>
    </xf>
    <xf numFmtId="0" fontId="9" fillId="4" borderId="5" xfId="49" applyFont="1" applyFill="1" applyBorder="1" applyAlignment="1">
      <alignment horizontal="center" vertical="center" wrapText="1"/>
    </xf>
    <xf numFmtId="0" fontId="9" fillId="4" borderId="5" xfId="49" applyFont="1" applyFill="1" applyBorder="1" applyAlignment="1">
      <alignment horizontal="right" vertical="center" wrapText="1"/>
    </xf>
    <xf numFmtId="0" fontId="9" fillId="4" borderId="6" xfId="49" applyFont="1" applyFill="1" applyBorder="1" applyAlignment="1">
      <alignment horizontal="center" vertical="center" wrapText="1"/>
    </xf>
    <xf numFmtId="0" fontId="9" fillId="4" borderId="7" xfId="49" applyFont="1" applyFill="1" applyBorder="1" applyAlignment="1">
      <alignment horizontal="left" vertical="center" wrapText="1"/>
    </xf>
    <xf numFmtId="0" fontId="9" fillId="4" borderId="7" xfId="49" applyFont="1" applyFill="1" applyBorder="1" applyAlignment="1">
      <alignment horizontal="center" vertical="center" wrapText="1"/>
    </xf>
    <xf numFmtId="0" fontId="9" fillId="4" borderId="7" xfId="49" applyFont="1" applyFill="1" applyBorder="1" applyAlignment="1">
      <alignment horizontal="right" vertical="center" wrapText="1"/>
    </xf>
    <xf numFmtId="0" fontId="9" fillId="4" borderId="0" xfId="49" applyFont="1" applyFill="1" applyAlignment="1">
      <alignment horizontal="left" vertical="center" wrapText="1"/>
    </xf>
    <xf numFmtId="0" fontId="9" fillId="4" borderId="0" xfId="49" applyFont="1" applyFill="1" applyAlignment="1">
      <alignment horizontal="center" vertical="center" wrapText="1"/>
    </xf>
    <xf numFmtId="0" fontId="9" fillId="4" borderId="6" xfId="49" applyFont="1" applyFill="1" applyBorder="1" applyAlignment="1">
      <alignment horizontal="left" vertical="center" wrapText="1"/>
    </xf>
    <xf numFmtId="0" fontId="7" fillId="4" borderId="0" xfId="49" applyFont="1" applyFill="1" applyAlignment="1">
      <alignment horizontal="right" vertical="center" wrapText="1"/>
    </xf>
    <xf numFmtId="0" fontId="8" fillId="4" borderId="0" xfId="49" applyFont="1" applyFill="1" applyAlignment="1">
      <alignment horizontal="right" wrapText="1"/>
    </xf>
    <xf numFmtId="0" fontId="8" fillId="4" borderId="0" xfId="49" applyFont="1" applyFill="1" applyAlignment="1">
      <alignment horizontal="left"/>
    </xf>
    <xf numFmtId="0" fontId="8" fillId="4" borderId="8" xfId="49" applyFont="1" applyFill="1" applyBorder="1" applyAlignment="1">
      <alignment horizontal="center" vertical="center" wrapText="1"/>
    </xf>
    <xf numFmtId="0" fontId="9" fillId="4" borderId="2" xfId="49" applyFont="1" applyFill="1" applyBorder="1" applyAlignment="1">
      <alignment horizontal="center" vertical="center" wrapText="1"/>
    </xf>
    <xf numFmtId="0" fontId="8" fillId="4" borderId="9" xfId="49" applyFont="1" applyFill="1" applyBorder="1" applyAlignment="1">
      <alignment horizontal="center" vertical="center" wrapText="1"/>
    </xf>
    <xf numFmtId="0" fontId="9" fillId="4" borderId="9" xfId="49" applyFont="1" applyFill="1" applyBorder="1" applyAlignment="1">
      <alignment horizontal="right" vertical="center" wrapText="1"/>
    </xf>
    <xf numFmtId="0" fontId="9" fillId="4" borderId="10" xfId="49" applyFont="1" applyFill="1" applyBorder="1" applyAlignment="1">
      <alignment horizontal="right" vertical="center" wrapText="1"/>
    </xf>
    <xf numFmtId="0" fontId="9" fillId="4" borderId="0" xfId="49" applyFont="1" applyFill="1" applyAlignment="1">
      <alignment horizontal="right" vertical="center" wrapText="1"/>
    </xf>
    <xf numFmtId="0" fontId="9" fillId="4" borderId="3" xfId="49" applyFont="1" applyFill="1" applyBorder="1" applyAlignment="1">
      <alignment horizontal="center" vertical="center" wrapText="1"/>
    </xf>
    <xf numFmtId="0" fontId="9" fillId="4" borderId="8" xfId="49" applyFont="1" applyFill="1" applyBorder="1" applyAlignment="1">
      <alignment horizontal="center" vertical="center" wrapText="1"/>
    </xf>
    <xf numFmtId="0" fontId="10" fillId="5" borderId="9" xfId="49" applyFont="1" applyFill="1" applyBorder="1" applyAlignment="1">
      <alignment horizontal="right" vertical="center" wrapText="1"/>
    </xf>
    <xf numFmtId="0" fontId="10" fillId="4" borderId="7" xfId="49" applyFont="1" applyFill="1" applyBorder="1" applyAlignment="1">
      <alignment horizontal="center" vertical="center" wrapText="1"/>
    </xf>
    <xf numFmtId="0" fontId="9" fillId="4" borderId="10" xfId="49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50" applyFont="1" applyFill="1" applyBorder="1" applyAlignment="1">
      <alignment horizontal="center" vertical="center" wrapText="1"/>
    </xf>
    <xf numFmtId="0" fontId="8" fillId="4" borderId="11" xfId="49" applyFont="1" applyFill="1" applyBorder="1" applyAlignment="1">
      <alignment horizontal="center" vertical="center" wrapText="1"/>
    </xf>
    <xf numFmtId="0" fontId="8" fillId="4" borderId="11" xfId="49" applyFont="1" applyFill="1" applyBorder="1" applyAlignment="1">
      <alignment horizontal="right" wrapText="1"/>
    </xf>
    <xf numFmtId="0" fontId="10" fillId="4" borderId="10" xfId="49" applyFont="1" applyFill="1" applyBorder="1" applyAlignment="1">
      <alignment horizontal="center" vertical="center" wrapText="1"/>
    </xf>
    <xf numFmtId="2" fontId="10" fillId="5" borderId="9" xfId="49" applyNumberFormat="1" applyFont="1" applyFill="1" applyBorder="1" applyAlignment="1">
      <alignment horizontal="right" vertical="center" wrapText="1"/>
    </xf>
    <xf numFmtId="0" fontId="10" fillId="5" borderId="7" xfId="49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77" fontId="18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abSelected="1" view="pageBreakPreview" zoomScaleNormal="100" workbookViewId="0">
      <selection activeCell="H12" sqref="H12"/>
    </sheetView>
  </sheetViews>
  <sheetFormatPr defaultColWidth="8.8" defaultRowHeight="20" customHeight="1"/>
  <cols>
    <col min="1" max="1" width="10.6" style="2" customWidth="1"/>
    <col min="2" max="2" width="40.8" style="85" customWidth="1"/>
    <col min="3" max="3" width="11.3" style="86" customWidth="1"/>
    <col min="4" max="4" width="10.3" style="86" customWidth="1"/>
    <col min="5" max="5" width="11.8" style="86" customWidth="1"/>
    <col min="6" max="6" width="10.9" style="86" customWidth="1"/>
    <col min="7" max="7" width="12.6" style="86" customWidth="1"/>
    <col min="8" max="12" width="8.8" style="85"/>
    <col min="13" max="15" width="8.8" style="85" hidden="1" customWidth="1"/>
    <col min="16" max="16384" width="8.8" style="85"/>
  </cols>
  <sheetData>
    <row r="1" customHeight="1" spans="1:1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customHeight="1" spans="1:1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customHeight="1" spans="1:11">
      <c r="A3" s="89" t="s">
        <v>1</v>
      </c>
      <c r="B3" s="89" t="s">
        <v>2</v>
      </c>
      <c r="C3" s="90" t="s">
        <v>3</v>
      </c>
      <c r="D3" s="90"/>
      <c r="E3" s="90"/>
      <c r="F3" s="90"/>
      <c r="G3" s="90"/>
      <c r="H3" s="89" t="s">
        <v>4</v>
      </c>
      <c r="I3" s="89"/>
      <c r="J3" s="89"/>
      <c r="K3" s="89" t="s">
        <v>5</v>
      </c>
    </row>
    <row r="4" ht="36" spans="1:11">
      <c r="A4" s="89"/>
      <c r="B4" s="89"/>
      <c r="C4" s="90" t="s">
        <v>6</v>
      </c>
      <c r="D4" s="91" t="s">
        <v>7</v>
      </c>
      <c r="E4" s="92" t="s">
        <v>8</v>
      </c>
      <c r="F4" s="92" t="s">
        <v>9</v>
      </c>
      <c r="G4" s="90" t="s">
        <v>10</v>
      </c>
      <c r="H4" s="89" t="s">
        <v>11</v>
      </c>
      <c r="I4" s="89" t="s">
        <v>12</v>
      </c>
      <c r="J4" s="92" t="s">
        <v>13</v>
      </c>
      <c r="K4" s="89"/>
    </row>
    <row r="5" s="84" customFormat="1" customHeight="1" spans="1:16">
      <c r="A5" s="93" t="s">
        <v>14</v>
      </c>
      <c r="B5" s="94" t="s">
        <v>15</v>
      </c>
      <c r="C5" s="95">
        <f>SUM(C6:C7,C10,C23:C34)</f>
        <v>8829.1</v>
      </c>
      <c r="D5" s="95">
        <f>SUM(D6:D7,D10,D23:D34)</f>
        <v>200.798832</v>
      </c>
      <c r="E5" s="95">
        <f>SUM(E6:E7,E10,E23:E34)</f>
        <v>1558.8242</v>
      </c>
      <c r="F5" s="95"/>
      <c r="G5" s="90">
        <f>SUM(C5:E5)</f>
        <v>10588.723032</v>
      </c>
      <c r="H5" s="89"/>
      <c r="I5" s="89"/>
      <c r="J5" s="89"/>
      <c r="K5" s="102"/>
      <c r="L5" s="84">
        <v>10954</v>
      </c>
      <c r="P5" s="107">
        <f>G5-L5</f>
        <v>-365.276968000002</v>
      </c>
    </row>
    <row r="6" customHeight="1" spans="1:11">
      <c r="A6" s="96">
        <v>1</v>
      </c>
      <c r="B6" s="97" t="s">
        <v>16</v>
      </c>
      <c r="C6" s="80">
        <v>1576.8</v>
      </c>
      <c r="D6" s="80"/>
      <c r="E6" s="80"/>
      <c r="F6" s="80"/>
      <c r="G6" s="80">
        <f t="shared" ref="G5:G34" si="0">SUM(C6:E6)</f>
        <v>1576.8</v>
      </c>
      <c r="H6" s="98" t="s">
        <v>17</v>
      </c>
      <c r="I6" s="96">
        <v>1</v>
      </c>
      <c r="J6" s="96">
        <f>G6*10000</f>
        <v>15768000</v>
      </c>
      <c r="K6" s="100"/>
    </row>
    <row r="7" customHeight="1" spans="1:11">
      <c r="A7" s="96">
        <v>2</v>
      </c>
      <c r="B7" s="97" t="s">
        <v>18</v>
      </c>
      <c r="C7" s="80">
        <f>SUM(C8:C9)</f>
        <v>96.28</v>
      </c>
      <c r="D7" s="80"/>
      <c r="E7" s="80"/>
      <c r="F7" s="80"/>
      <c r="G7" s="80">
        <f t="shared" si="0"/>
        <v>96.28</v>
      </c>
      <c r="H7" s="98" t="s">
        <v>19</v>
      </c>
      <c r="I7" s="96">
        <v>1651.11</v>
      </c>
      <c r="J7" s="108">
        <f>G7/I7*10000</f>
        <v>583.12286885792</v>
      </c>
      <c r="K7" s="100"/>
    </row>
    <row r="8" customHeight="1" spans="1:11">
      <c r="A8" s="96"/>
      <c r="B8" s="97" t="s">
        <v>20</v>
      </c>
      <c r="C8" s="80">
        <v>72.77</v>
      </c>
      <c r="D8" s="80"/>
      <c r="E8" s="80"/>
      <c r="F8" s="80"/>
      <c r="G8" s="80">
        <f t="shared" si="0"/>
        <v>72.77</v>
      </c>
      <c r="H8" s="96"/>
      <c r="I8" s="96"/>
      <c r="J8" s="96"/>
      <c r="K8" s="100"/>
    </row>
    <row r="9" customHeight="1" spans="1:11">
      <c r="A9" s="96"/>
      <c r="B9" s="97" t="s">
        <v>21</v>
      </c>
      <c r="C9" s="80">
        <v>23.51</v>
      </c>
      <c r="D9" s="80"/>
      <c r="E9" s="80"/>
      <c r="F9" s="80"/>
      <c r="G9" s="80">
        <f t="shared" si="0"/>
        <v>23.51</v>
      </c>
      <c r="H9" s="96"/>
      <c r="I9" s="96"/>
      <c r="J9" s="96"/>
      <c r="K9" s="100"/>
    </row>
    <row r="10" customHeight="1" spans="1:11">
      <c r="A10" s="96">
        <v>3</v>
      </c>
      <c r="B10" s="97" t="s">
        <v>22</v>
      </c>
      <c r="C10" s="80">
        <f>SUM(C11:C22)</f>
        <v>7156.02</v>
      </c>
      <c r="D10" s="80"/>
      <c r="E10" s="80"/>
      <c r="F10" s="80"/>
      <c r="G10" s="80">
        <f t="shared" si="0"/>
        <v>7156.02</v>
      </c>
      <c r="H10" s="98" t="s">
        <v>19</v>
      </c>
      <c r="I10" s="96">
        <v>38878</v>
      </c>
      <c r="J10" s="108">
        <f>G10/I10*10000</f>
        <v>1840.6348063172</v>
      </c>
      <c r="K10" s="100"/>
    </row>
    <row r="11" customHeight="1" spans="1:11">
      <c r="A11" s="96"/>
      <c r="B11" s="97" t="s">
        <v>23</v>
      </c>
      <c r="C11" s="80">
        <v>410</v>
      </c>
      <c r="D11" s="80"/>
      <c r="E11" s="80"/>
      <c r="F11" s="80"/>
      <c r="G11" s="80">
        <f t="shared" si="0"/>
        <v>410</v>
      </c>
      <c r="H11" s="96" t="s">
        <v>19</v>
      </c>
      <c r="I11" s="96">
        <v>2500</v>
      </c>
      <c r="J11" s="108">
        <f t="shared" ref="J11:J22" si="1">G11/I11*10000</f>
        <v>1640</v>
      </c>
      <c r="K11" s="100"/>
    </row>
    <row r="12" ht="23" customHeight="1" spans="1:11">
      <c r="A12" s="96"/>
      <c r="B12" s="97" t="s">
        <v>24</v>
      </c>
      <c r="C12" s="99">
        <v>961</v>
      </c>
      <c r="D12" s="80"/>
      <c r="E12" s="80"/>
      <c r="F12" s="80"/>
      <c r="G12" s="80">
        <f t="shared" si="0"/>
        <v>961</v>
      </c>
      <c r="H12" s="96" t="s">
        <v>19</v>
      </c>
      <c r="I12" s="96">
        <v>4240</v>
      </c>
      <c r="J12" s="108">
        <f t="shared" si="1"/>
        <v>2266.50943396226</v>
      </c>
      <c r="K12" s="100"/>
    </row>
    <row r="13" ht="26.5" customHeight="1" spans="1:11">
      <c r="A13" s="96"/>
      <c r="B13" s="97" t="s">
        <v>25</v>
      </c>
      <c r="C13" s="80">
        <v>145.11</v>
      </c>
      <c r="D13" s="80"/>
      <c r="E13" s="80"/>
      <c r="F13" s="80"/>
      <c r="G13" s="80">
        <f t="shared" si="0"/>
        <v>145.11</v>
      </c>
      <c r="H13" s="96" t="s">
        <v>19</v>
      </c>
      <c r="I13" s="96">
        <v>625</v>
      </c>
      <c r="J13" s="108">
        <f t="shared" si="1"/>
        <v>2321.76</v>
      </c>
      <c r="K13" s="100"/>
    </row>
    <row r="14" ht="24.75" spans="1:11">
      <c r="A14" s="96"/>
      <c r="B14" s="97" t="s">
        <v>26</v>
      </c>
      <c r="C14" s="80">
        <v>498.2</v>
      </c>
      <c r="D14" s="80"/>
      <c r="E14" s="80"/>
      <c r="F14" s="80"/>
      <c r="G14" s="80">
        <f t="shared" si="0"/>
        <v>498.2</v>
      </c>
      <c r="H14" s="96" t="s">
        <v>19</v>
      </c>
      <c r="I14" s="96">
        <v>2616</v>
      </c>
      <c r="J14" s="108">
        <f t="shared" si="1"/>
        <v>1904.43425076453</v>
      </c>
      <c r="K14" s="100"/>
    </row>
    <row r="15" ht="26" customHeight="1" spans="1:11">
      <c r="A15" s="96"/>
      <c r="B15" s="97" t="s">
        <v>27</v>
      </c>
      <c r="C15" s="80">
        <v>677.49</v>
      </c>
      <c r="D15" s="80"/>
      <c r="E15" s="80"/>
      <c r="F15" s="80"/>
      <c r="G15" s="80">
        <f t="shared" si="0"/>
        <v>677.49</v>
      </c>
      <c r="H15" s="96" t="s">
        <v>19</v>
      </c>
      <c r="I15" s="96">
        <v>2400</v>
      </c>
      <c r="J15" s="108">
        <f t="shared" si="1"/>
        <v>2822.875</v>
      </c>
      <c r="K15" s="100"/>
    </row>
    <row r="16" ht="24.75" spans="1:11">
      <c r="A16" s="96"/>
      <c r="B16" s="97" t="s">
        <v>28</v>
      </c>
      <c r="C16" s="80">
        <v>1384.46</v>
      </c>
      <c r="D16" s="80"/>
      <c r="E16" s="80"/>
      <c r="F16" s="80"/>
      <c r="G16" s="80">
        <f t="shared" si="0"/>
        <v>1384.46</v>
      </c>
      <c r="H16" s="96" t="s">
        <v>19</v>
      </c>
      <c r="I16" s="96">
        <v>5478</v>
      </c>
      <c r="J16" s="108">
        <f t="shared" si="1"/>
        <v>2527.30923694779</v>
      </c>
      <c r="K16" s="100"/>
    </row>
    <row r="17" ht="24.75" spans="1:11">
      <c r="A17" s="96"/>
      <c r="B17" s="97" t="s">
        <v>29</v>
      </c>
      <c r="C17" s="80">
        <v>327.53</v>
      </c>
      <c r="D17" s="80"/>
      <c r="E17" s="80"/>
      <c r="F17" s="80"/>
      <c r="G17" s="80">
        <f t="shared" si="0"/>
        <v>327.53</v>
      </c>
      <c r="H17" s="96" t="s">
        <v>19</v>
      </c>
      <c r="I17" s="96">
        <v>1480</v>
      </c>
      <c r="J17" s="108">
        <f t="shared" si="1"/>
        <v>2213.04054054054</v>
      </c>
      <c r="K17" s="100"/>
    </row>
    <row r="18" ht="24.75" spans="1:11">
      <c r="A18" s="96"/>
      <c r="B18" s="97" t="s">
        <v>30</v>
      </c>
      <c r="C18" s="80">
        <v>620.94</v>
      </c>
      <c r="D18" s="80"/>
      <c r="E18" s="80"/>
      <c r="F18" s="80"/>
      <c r="G18" s="80">
        <f t="shared" si="0"/>
        <v>620.94</v>
      </c>
      <c r="H18" s="96" t="s">
        <v>19</v>
      </c>
      <c r="I18" s="96">
        <v>1653</v>
      </c>
      <c r="J18" s="108">
        <f t="shared" si="1"/>
        <v>3756.44283121597</v>
      </c>
      <c r="K18" s="100"/>
    </row>
    <row r="19" ht="26" customHeight="1" spans="1:11">
      <c r="A19" s="96"/>
      <c r="B19" s="97" t="s">
        <v>31</v>
      </c>
      <c r="C19" s="80">
        <v>214.14</v>
      </c>
      <c r="D19" s="80"/>
      <c r="E19" s="80"/>
      <c r="F19" s="80"/>
      <c r="G19" s="80">
        <f t="shared" si="0"/>
        <v>214.14</v>
      </c>
      <c r="H19" s="96" t="s">
        <v>19</v>
      </c>
      <c r="I19" s="96">
        <v>1078</v>
      </c>
      <c r="J19" s="108">
        <f t="shared" si="1"/>
        <v>1986.45640074211</v>
      </c>
      <c r="K19" s="100"/>
    </row>
    <row r="20" ht="24.75" spans="1:11">
      <c r="A20" s="96"/>
      <c r="B20" s="97" t="s">
        <v>32</v>
      </c>
      <c r="C20" s="80">
        <v>176.11</v>
      </c>
      <c r="D20" s="80"/>
      <c r="E20" s="80"/>
      <c r="F20" s="80"/>
      <c r="G20" s="80">
        <f t="shared" si="0"/>
        <v>176.11</v>
      </c>
      <c r="H20" s="96" t="s">
        <v>19</v>
      </c>
      <c r="I20" s="96">
        <v>808</v>
      </c>
      <c r="J20" s="108">
        <f t="shared" si="1"/>
        <v>2179.57920792079</v>
      </c>
      <c r="K20" s="100"/>
    </row>
    <row r="21" customHeight="1" spans="1:11">
      <c r="A21" s="96"/>
      <c r="B21" s="97" t="s">
        <v>33</v>
      </c>
      <c r="C21" s="80">
        <v>1499.64</v>
      </c>
      <c r="D21" s="80"/>
      <c r="E21" s="80"/>
      <c r="F21" s="80"/>
      <c r="G21" s="80">
        <f t="shared" si="0"/>
        <v>1499.64</v>
      </c>
      <c r="H21" s="96" t="s">
        <v>19</v>
      </c>
      <c r="I21" s="96">
        <v>8500</v>
      </c>
      <c r="J21" s="108">
        <f t="shared" si="1"/>
        <v>1764.28235294118</v>
      </c>
      <c r="K21" s="100"/>
    </row>
    <row r="22" customHeight="1" spans="1:11">
      <c r="A22" s="96"/>
      <c r="B22" s="97" t="s">
        <v>34</v>
      </c>
      <c r="C22" s="80">
        <v>241.4</v>
      </c>
      <c r="D22" s="80"/>
      <c r="E22" s="80"/>
      <c r="F22" s="80"/>
      <c r="G22" s="80">
        <f t="shared" si="0"/>
        <v>241.4</v>
      </c>
      <c r="H22" s="96" t="s">
        <v>19</v>
      </c>
      <c r="I22" s="96">
        <v>7500</v>
      </c>
      <c r="J22" s="108">
        <f t="shared" si="1"/>
        <v>321.866666666667</v>
      </c>
      <c r="K22" s="100"/>
    </row>
    <row r="23" customHeight="1" spans="1:11">
      <c r="A23" s="96">
        <v>4</v>
      </c>
      <c r="B23" s="97" t="s">
        <v>35</v>
      </c>
      <c r="C23" s="80"/>
      <c r="D23" s="80">
        <f>28024/10000</f>
        <v>2.8024</v>
      </c>
      <c r="E23" s="80">
        <f>350300/10000</f>
        <v>35.03</v>
      </c>
      <c r="F23" s="80"/>
      <c r="G23" s="80">
        <f t="shared" si="0"/>
        <v>37.8324</v>
      </c>
      <c r="H23" s="98" t="s">
        <v>17</v>
      </c>
      <c r="I23" s="96">
        <v>1</v>
      </c>
      <c r="J23" s="96">
        <f>G23*10000</f>
        <v>378324</v>
      </c>
      <c r="K23" s="100"/>
    </row>
    <row r="24" customHeight="1" spans="1:11">
      <c r="A24" s="96">
        <v>5</v>
      </c>
      <c r="B24" s="97" t="s">
        <v>36</v>
      </c>
      <c r="C24" s="80"/>
      <c r="D24" s="80">
        <f>826303.52/10000</f>
        <v>82.630352</v>
      </c>
      <c r="E24" s="80">
        <v>848.35</v>
      </c>
      <c r="F24" s="80"/>
      <c r="G24" s="80">
        <f t="shared" si="0"/>
        <v>930.980352</v>
      </c>
      <c r="H24" s="98" t="s">
        <v>17</v>
      </c>
      <c r="I24" s="96">
        <v>1</v>
      </c>
      <c r="J24" s="96">
        <f t="shared" ref="J24:J34" si="2">G24*10000</f>
        <v>9309803.52</v>
      </c>
      <c r="K24" s="100"/>
    </row>
    <row r="25" customHeight="1" spans="1:11">
      <c r="A25" s="96">
        <v>6</v>
      </c>
      <c r="B25" s="97" t="s">
        <v>37</v>
      </c>
      <c r="C25" s="80"/>
      <c r="D25" s="80">
        <f>36520/10000</f>
        <v>3.652</v>
      </c>
      <c r="E25" s="80">
        <f>456500/10000</f>
        <v>45.65</v>
      </c>
      <c r="F25" s="80"/>
      <c r="G25" s="80">
        <f t="shared" si="0"/>
        <v>49.302</v>
      </c>
      <c r="H25" s="98" t="s">
        <v>17</v>
      </c>
      <c r="I25" s="96">
        <v>1</v>
      </c>
      <c r="J25" s="96">
        <f t="shared" si="2"/>
        <v>493020</v>
      </c>
      <c r="K25" s="100"/>
    </row>
    <row r="26" customHeight="1" spans="1:11">
      <c r="A26" s="96">
        <v>7</v>
      </c>
      <c r="B26" s="97" t="s">
        <v>38</v>
      </c>
      <c r="C26" s="80"/>
      <c r="D26" s="80">
        <f>12203.2/10000</f>
        <v>1.22032</v>
      </c>
      <c r="E26" s="80">
        <f>152540/10000</f>
        <v>15.254</v>
      </c>
      <c r="F26" s="80"/>
      <c r="G26" s="80">
        <f t="shared" si="0"/>
        <v>16.47432</v>
      </c>
      <c r="H26" s="98" t="s">
        <v>17</v>
      </c>
      <c r="I26" s="96">
        <v>1</v>
      </c>
      <c r="J26" s="96">
        <f t="shared" si="2"/>
        <v>164743.2</v>
      </c>
      <c r="K26" s="100"/>
    </row>
    <row r="27" customHeight="1" spans="1:11">
      <c r="A27" s="96">
        <v>8</v>
      </c>
      <c r="B27" s="97" t="s">
        <v>39</v>
      </c>
      <c r="C27" s="80"/>
      <c r="D27" s="80">
        <f>431148.8/10000</f>
        <v>43.11488</v>
      </c>
      <c r="E27" s="80">
        <f>789360/10000</f>
        <v>78.936</v>
      </c>
      <c r="F27" s="80"/>
      <c r="G27" s="80">
        <f t="shared" si="0"/>
        <v>122.05088</v>
      </c>
      <c r="H27" s="98" t="s">
        <v>17</v>
      </c>
      <c r="I27" s="96">
        <v>1</v>
      </c>
      <c r="J27" s="96">
        <f t="shared" si="2"/>
        <v>1220508.8</v>
      </c>
      <c r="K27" s="100"/>
    </row>
    <row r="28" customHeight="1" spans="1:11">
      <c r="A28" s="96">
        <v>9</v>
      </c>
      <c r="B28" s="97" t="s">
        <v>40</v>
      </c>
      <c r="C28" s="80"/>
      <c r="D28" s="80">
        <f>20240/10000</f>
        <v>2.024</v>
      </c>
      <c r="E28" s="80">
        <f>253000/10000</f>
        <v>25.3</v>
      </c>
      <c r="F28" s="80"/>
      <c r="G28" s="80">
        <f t="shared" si="0"/>
        <v>27.324</v>
      </c>
      <c r="H28" s="98" t="s">
        <v>17</v>
      </c>
      <c r="I28" s="96">
        <v>1</v>
      </c>
      <c r="J28" s="96">
        <f t="shared" si="2"/>
        <v>273240</v>
      </c>
      <c r="K28" s="100"/>
    </row>
    <row r="29" customHeight="1" spans="1:11">
      <c r="A29" s="96">
        <v>10</v>
      </c>
      <c r="B29" s="97" t="s">
        <v>41</v>
      </c>
      <c r="C29" s="80"/>
      <c r="D29" s="80">
        <f>12548.8/10000</f>
        <v>1.25488</v>
      </c>
      <c r="E29" s="80">
        <f>156860/10000</f>
        <v>15.686</v>
      </c>
      <c r="F29" s="80"/>
      <c r="G29" s="80">
        <f t="shared" si="0"/>
        <v>16.94088</v>
      </c>
      <c r="H29" s="98" t="s">
        <v>17</v>
      </c>
      <c r="I29" s="96">
        <v>1</v>
      </c>
      <c r="J29" s="96">
        <f t="shared" si="2"/>
        <v>169408.8</v>
      </c>
      <c r="K29" s="100"/>
    </row>
    <row r="30" customHeight="1" spans="1:11">
      <c r="A30" s="96">
        <v>11</v>
      </c>
      <c r="B30" s="100" t="s">
        <v>42</v>
      </c>
      <c r="C30" s="80"/>
      <c r="D30" s="80">
        <v>64.1</v>
      </c>
      <c r="E30" s="80"/>
      <c r="F30" s="80"/>
      <c r="G30" s="80">
        <f t="shared" si="0"/>
        <v>64.1</v>
      </c>
      <c r="H30" s="98" t="s">
        <v>17</v>
      </c>
      <c r="I30" s="96">
        <v>1</v>
      </c>
      <c r="J30" s="96">
        <f t="shared" si="2"/>
        <v>641000</v>
      </c>
      <c r="K30" s="100"/>
    </row>
    <row r="31" customHeight="1" spans="1:11">
      <c r="A31" s="96">
        <v>12</v>
      </c>
      <c r="B31" s="100" t="s">
        <v>43</v>
      </c>
      <c r="D31" s="80"/>
      <c r="E31" s="80">
        <v>356.24</v>
      </c>
      <c r="F31" s="80"/>
      <c r="G31" s="80">
        <f t="shared" si="0"/>
        <v>356.24</v>
      </c>
      <c r="H31" s="98" t="s">
        <v>17</v>
      </c>
      <c r="I31" s="96">
        <v>1</v>
      </c>
      <c r="J31" s="96">
        <f t="shared" si="2"/>
        <v>3562400</v>
      </c>
      <c r="K31" s="100"/>
    </row>
    <row r="32" customHeight="1" spans="1:11">
      <c r="A32" s="96">
        <v>13</v>
      </c>
      <c r="B32" s="100" t="s">
        <v>44</v>
      </c>
      <c r="C32" s="80"/>
      <c r="D32" s="80"/>
      <c r="E32" s="80">
        <f>476882/10000</f>
        <v>47.6882</v>
      </c>
      <c r="F32" s="80"/>
      <c r="G32" s="80">
        <f t="shared" si="0"/>
        <v>47.6882</v>
      </c>
      <c r="H32" s="98" t="s">
        <v>17</v>
      </c>
      <c r="I32" s="96">
        <v>1</v>
      </c>
      <c r="J32" s="96">
        <f t="shared" si="2"/>
        <v>476882</v>
      </c>
      <c r="K32" s="100"/>
    </row>
    <row r="33" customHeight="1" spans="1:11">
      <c r="A33" s="96">
        <v>14</v>
      </c>
      <c r="B33" s="100" t="s">
        <v>45</v>
      </c>
      <c r="C33" s="80"/>
      <c r="D33" s="80"/>
      <c r="E33" s="80">
        <f>700000/10000</f>
        <v>70</v>
      </c>
      <c r="F33" s="80"/>
      <c r="G33" s="80">
        <f t="shared" si="0"/>
        <v>70</v>
      </c>
      <c r="H33" s="98" t="s">
        <v>17</v>
      </c>
      <c r="I33" s="96">
        <v>1</v>
      </c>
      <c r="J33" s="96">
        <f t="shared" si="2"/>
        <v>700000</v>
      </c>
      <c r="K33" s="100"/>
    </row>
    <row r="34" customHeight="1" spans="1:11">
      <c r="A34" s="96">
        <v>15</v>
      </c>
      <c r="B34" s="100" t="s">
        <v>46</v>
      </c>
      <c r="C34" s="80"/>
      <c r="D34" s="80"/>
      <c r="E34" s="80">
        <v>20.69</v>
      </c>
      <c r="F34" s="80"/>
      <c r="G34" s="80">
        <f t="shared" si="0"/>
        <v>20.69</v>
      </c>
      <c r="H34" s="98" t="s">
        <v>17</v>
      </c>
      <c r="I34" s="96">
        <v>1</v>
      </c>
      <c r="J34" s="96">
        <f t="shared" si="2"/>
        <v>206900</v>
      </c>
      <c r="K34" s="100"/>
    </row>
    <row r="35" s="84" customFormat="1" customHeight="1" spans="1:11">
      <c r="A35" s="89" t="s">
        <v>47</v>
      </c>
      <c r="B35" s="101" t="s">
        <v>48</v>
      </c>
      <c r="C35" s="90"/>
      <c r="D35" s="90"/>
      <c r="E35" s="90"/>
      <c r="F35" s="90">
        <f>SUM(F36:F56)</f>
        <v>1492.760961581</v>
      </c>
      <c r="G35" s="102"/>
      <c r="H35" s="89"/>
      <c r="I35" s="89"/>
      <c r="J35" s="89"/>
      <c r="K35" s="102"/>
    </row>
    <row r="36" customHeight="1" spans="1:11">
      <c r="A36" s="103">
        <v>1</v>
      </c>
      <c r="B36" s="75" t="str">
        <f>工程建设其他费用!B5</f>
        <v>项目建设管理费</v>
      </c>
      <c r="C36" s="80"/>
      <c r="D36" s="80"/>
      <c r="E36" s="80"/>
      <c r="F36" s="80">
        <f>工程建设其他费用!D5</f>
        <v>145.88723032</v>
      </c>
      <c r="G36" s="100"/>
      <c r="H36" s="96"/>
      <c r="I36" s="96"/>
      <c r="J36" s="96"/>
      <c r="K36" s="100"/>
    </row>
    <row r="37" customHeight="1" spans="1:11">
      <c r="A37" s="103">
        <v>2</v>
      </c>
      <c r="B37" s="75" t="str">
        <f>工程建设其他费用!B6</f>
        <v>建设工程监理费</v>
      </c>
      <c r="C37" s="80"/>
      <c r="D37" s="80"/>
      <c r="E37" s="80"/>
      <c r="F37" s="80">
        <f>工程建设其他费用!D6</f>
        <v>263.224510389264</v>
      </c>
      <c r="G37" s="100"/>
      <c r="H37" s="96"/>
      <c r="I37" s="96"/>
      <c r="J37" s="96"/>
      <c r="K37" s="100"/>
    </row>
    <row r="38" customHeight="1" spans="1:11">
      <c r="A38" s="103">
        <v>3</v>
      </c>
      <c r="B38" s="75" t="str">
        <f>工程建设其他费用!B7</f>
        <v>工程质量检测试验费</v>
      </c>
      <c r="C38" s="80"/>
      <c r="D38" s="80"/>
      <c r="E38" s="80"/>
      <c r="F38" s="80">
        <f>工程建设其他费用!D7</f>
        <v>28.67</v>
      </c>
      <c r="G38" s="100"/>
      <c r="H38" s="96"/>
      <c r="I38" s="96"/>
      <c r="J38" s="96"/>
      <c r="K38" s="100"/>
    </row>
    <row r="39" customHeight="1" spans="1:11">
      <c r="A39" s="103">
        <v>4</v>
      </c>
      <c r="B39" s="75" t="str">
        <f>工程建设其他费用!B8</f>
        <v>建设项目前期工作咨询费</v>
      </c>
      <c r="C39" s="80"/>
      <c r="D39" s="80"/>
      <c r="E39" s="80"/>
      <c r="F39" s="80">
        <f>工程建设其他费用!D8</f>
        <v>51.376691510088</v>
      </c>
      <c r="G39" s="100"/>
      <c r="H39" s="96"/>
      <c r="I39" s="96"/>
      <c r="J39" s="96"/>
      <c r="K39" s="100"/>
    </row>
    <row r="40" customHeight="1" spans="1:11">
      <c r="A40" s="103">
        <v>5</v>
      </c>
      <c r="B40" s="75" t="str">
        <f>工程建设其他费用!B9</f>
        <v>工程勘察费</v>
      </c>
      <c r="C40" s="80"/>
      <c r="D40" s="80"/>
      <c r="E40" s="80"/>
      <c r="F40" s="80">
        <f>工程建设其他费用!D9</f>
        <v>116.475953352</v>
      </c>
      <c r="G40" s="100"/>
      <c r="H40" s="96"/>
      <c r="I40" s="96"/>
      <c r="J40" s="96"/>
      <c r="K40" s="100"/>
    </row>
    <row r="41" customHeight="1" spans="1:11">
      <c r="A41" s="103">
        <v>6</v>
      </c>
      <c r="B41" s="75" t="str">
        <f>工程建设其他费用!B10</f>
        <v>工程设计费</v>
      </c>
      <c r="C41" s="80"/>
      <c r="D41" s="80"/>
      <c r="E41" s="80"/>
      <c r="F41" s="80">
        <f>工程建设其他费用!D10</f>
        <v>368.25822495416</v>
      </c>
      <c r="G41" s="100"/>
      <c r="H41" s="96"/>
      <c r="I41" s="96"/>
      <c r="J41" s="96"/>
      <c r="K41" s="100"/>
    </row>
    <row r="42" customHeight="1" spans="1:11">
      <c r="A42" s="103">
        <v>7</v>
      </c>
      <c r="B42" s="75" t="str">
        <f>工程建设其他费用!B11</f>
        <v>施工图预算编制费</v>
      </c>
      <c r="C42" s="80"/>
      <c r="D42" s="80"/>
      <c r="E42" s="80"/>
      <c r="F42" s="80">
        <f>工程建设其他费用!D11</f>
        <v>0</v>
      </c>
      <c r="G42" s="100"/>
      <c r="H42" s="96"/>
      <c r="I42" s="96"/>
      <c r="J42" s="96"/>
      <c r="K42" s="100"/>
    </row>
    <row r="43" customHeight="1" spans="1:11">
      <c r="A43" s="103">
        <v>8</v>
      </c>
      <c r="B43" s="75" t="str">
        <f>工程建设其他费用!B12</f>
        <v>环境影响咨询服务费</v>
      </c>
      <c r="C43" s="80"/>
      <c r="D43" s="80"/>
      <c r="E43" s="80"/>
      <c r="F43" s="80">
        <f>工程建设其他费用!D12</f>
        <v>14.6245829531294</v>
      </c>
      <c r="G43" s="100"/>
      <c r="H43" s="96"/>
      <c r="I43" s="96"/>
      <c r="J43" s="96"/>
      <c r="K43" s="100"/>
    </row>
    <row r="44" customHeight="1" spans="1:11">
      <c r="A44" s="103">
        <v>9</v>
      </c>
      <c r="B44" s="75" t="str">
        <f>工程建设其他费用!B13</f>
        <v>场地准备及临时设施费</v>
      </c>
      <c r="C44" s="80"/>
      <c r="D44" s="80"/>
      <c r="E44" s="80"/>
      <c r="F44" s="80">
        <f>工程建设其他费用!D13</f>
        <v>105.88723032</v>
      </c>
      <c r="G44" s="100"/>
      <c r="H44" s="96"/>
      <c r="I44" s="96"/>
      <c r="J44" s="96"/>
      <c r="K44" s="100"/>
    </row>
    <row r="45" customHeight="1" spans="1:11">
      <c r="A45" s="103">
        <v>10</v>
      </c>
      <c r="B45" s="75" t="str">
        <f>工程建设其他费用!B14</f>
        <v>生产准备费及开办费</v>
      </c>
      <c r="C45" s="80"/>
      <c r="D45" s="80"/>
      <c r="E45" s="80"/>
      <c r="F45" s="80">
        <f>工程建设其他费用!D14</f>
        <v>37.176484</v>
      </c>
      <c r="G45" s="100"/>
      <c r="H45" s="96"/>
      <c r="I45" s="96"/>
      <c r="J45" s="96"/>
      <c r="K45" s="100"/>
    </row>
    <row r="46" customHeight="1" spans="1:11">
      <c r="A46" s="103">
        <v>11</v>
      </c>
      <c r="B46" s="75" t="str">
        <f>工程建设其他费用!B15</f>
        <v>联合试运转费</v>
      </c>
      <c r="C46" s="80"/>
      <c r="D46" s="80"/>
      <c r="E46" s="80"/>
      <c r="F46" s="80">
        <f>工程建设其他费用!D15</f>
        <v>15.588242</v>
      </c>
      <c r="G46" s="100"/>
      <c r="H46" s="96"/>
      <c r="I46" s="96"/>
      <c r="J46" s="96"/>
      <c r="K46" s="100"/>
    </row>
    <row r="47" customHeight="1" spans="1:11">
      <c r="A47" s="103">
        <v>12</v>
      </c>
      <c r="B47" s="75" t="str">
        <f>工程建设其他费用!B16</f>
        <v>招标代理服务费</v>
      </c>
      <c r="C47" s="80"/>
      <c r="D47" s="80"/>
      <c r="E47" s="80"/>
      <c r="F47" s="80">
        <f>工程建设其他费用!D16</f>
        <v>38.9280310255634</v>
      </c>
      <c r="G47" s="100"/>
      <c r="H47" s="96"/>
      <c r="I47" s="96"/>
      <c r="J47" s="96"/>
      <c r="K47" s="100"/>
    </row>
    <row r="48" customHeight="1" spans="1:11">
      <c r="A48" s="103">
        <v>13</v>
      </c>
      <c r="B48" s="75" t="str">
        <f>工程建设其他费用!B17</f>
        <v>工程量清单及招标控制价编制费</v>
      </c>
      <c r="C48" s="80"/>
      <c r="D48" s="80"/>
      <c r="E48" s="80"/>
      <c r="F48" s="80">
        <f>工程建设其他费用!D17</f>
        <v>42.354892128</v>
      </c>
      <c r="G48" s="100"/>
      <c r="H48" s="96"/>
      <c r="I48" s="96"/>
      <c r="J48" s="96"/>
      <c r="K48" s="100"/>
    </row>
    <row r="49" customHeight="1" spans="1:11">
      <c r="A49" s="103">
        <v>14</v>
      </c>
      <c r="B49" s="75" t="str">
        <f>工程建设其他费用!B18</f>
        <v>水土保持方案编制费</v>
      </c>
      <c r="C49" s="80"/>
      <c r="D49" s="80"/>
      <c r="E49" s="80"/>
      <c r="F49" s="80">
        <f>工程建设其他费用!D18</f>
        <v>42.7064676384</v>
      </c>
      <c r="G49" s="100"/>
      <c r="H49" s="96"/>
      <c r="I49" s="96"/>
      <c r="J49" s="96"/>
      <c r="K49" s="100"/>
    </row>
    <row r="50" customHeight="1" spans="1:11">
      <c r="A50" s="103">
        <v>15</v>
      </c>
      <c r="B50" s="75" t="str">
        <f>工程建设其他费用!B19</f>
        <v>施工阶段全过程造价控制</v>
      </c>
      <c r="C50" s="80"/>
      <c r="D50" s="80"/>
      <c r="E50" s="80"/>
      <c r="F50" s="80">
        <f>工程建设其他费用!D19</f>
        <v>78.532338192</v>
      </c>
      <c r="G50" s="100"/>
      <c r="H50" s="96"/>
      <c r="I50" s="96"/>
      <c r="J50" s="96"/>
      <c r="K50" s="100"/>
    </row>
    <row r="51" customHeight="1" spans="1:11">
      <c r="A51" s="103">
        <v>16</v>
      </c>
      <c r="B51" s="75" t="str">
        <f>工程建设其他费用!B20</f>
        <v>BIM设计费</v>
      </c>
      <c r="C51" s="80"/>
      <c r="D51" s="80"/>
      <c r="E51" s="80"/>
      <c r="F51" s="80">
        <f>工程建设其他费用!D20</f>
        <v>23.66</v>
      </c>
      <c r="G51" s="100"/>
      <c r="H51" s="96"/>
      <c r="I51" s="96"/>
      <c r="J51" s="96"/>
      <c r="K51" s="100"/>
    </row>
    <row r="52" customHeight="1" spans="1:11">
      <c r="A52" s="103">
        <v>17</v>
      </c>
      <c r="B52" s="75" t="str">
        <f>工程建设其他费用!B21</f>
        <v>竣工结算编制费</v>
      </c>
      <c r="C52" s="80"/>
      <c r="D52" s="80"/>
      <c r="E52" s="80"/>
      <c r="F52" s="80">
        <f>工程建设其他费用!D21</f>
        <v>37.2039137024</v>
      </c>
      <c r="G52" s="100"/>
      <c r="H52" s="96"/>
      <c r="I52" s="96"/>
      <c r="J52" s="96"/>
      <c r="K52" s="100"/>
    </row>
    <row r="53" customHeight="1" spans="1:11">
      <c r="A53" s="103">
        <v>18</v>
      </c>
      <c r="B53" s="75" t="str">
        <f>工程建设其他费用!B22</f>
        <v>工程量清单及控制价审核费</v>
      </c>
      <c r="C53" s="80"/>
      <c r="D53" s="80"/>
      <c r="E53" s="80"/>
      <c r="F53" s="80">
        <f>工程建设其他费用!D22</f>
        <v>23.9997014576</v>
      </c>
      <c r="G53" s="100"/>
      <c r="H53" s="96"/>
      <c r="I53" s="96"/>
      <c r="J53" s="96"/>
      <c r="K53" s="100"/>
    </row>
    <row r="54" customHeight="1" spans="1:11">
      <c r="A54" s="103">
        <v>19</v>
      </c>
      <c r="B54" s="75" t="str">
        <f>工程建设其他费用!B23</f>
        <v>项目财务决算及竣工验收费</v>
      </c>
      <c r="C54" s="80"/>
      <c r="D54" s="80"/>
      <c r="E54" s="80"/>
      <c r="F54" s="80">
        <f>工程建设其他费用!D23</f>
        <v>18.088723032</v>
      </c>
      <c r="G54" s="100"/>
      <c r="H54" s="96"/>
      <c r="I54" s="96"/>
      <c r="J54" s="96"/>
      <c r="K54" s="100"/>
    </row>
    <row r="55" customHeight="1" spans="1:11">
      <c r="A55" s="103">
        <v>20</v>
      </c>
      <c r="B55" s="75" t="str">
        <f>工程建设其他费用!B24</f>
        <v>社会安全评价及验收费</v>
      </c>
      <c r="C55" s="80"/>
      <c r="D55" s="80"/>
      <c r="E55" s="80"/>
      <c r="F55" s="80">
        <f>工程建设其他费用!D24</f>
        <v>30.1177446064</v>
      </c>
      <c r="G55" s="100"/>
      <c r="H55" s="96"/>
      <c r="I55" s="96"/>
      <c r="J55" s="96"/>
      <c r="K55" s="100"/>
    </row>
    <row r="56" customHeight="1" spans="1:11">
      <c r="A56" s="103">
        <v>21</v>
      </c>
      <c r="B56" s="75" t="str">
        <f>工程建设其他费用!B25</f>
        <v>社会稳定性风险评估费</v>
      </c>
      <c r="C56" s="80"/>
      <c r="D56" s="80"/>
      <c r="E56" s="80"/>
      <c r="F56" s="80">
        <f>工程建设其他费用!D25</f>
        <v>10</v>
      </c>
      <c r="G56" s="100"/>
      <c r="H56" s="96"/>
      <c r="I56" s="96"/>
      <c r="J56" s="96"/>
      <c r="K56" s="100"/>
    </row>
    <row r="57" customHeight="1" spans="1:11">
      <c r="A57" s="96" t="s">
        <v>49</v>
      </c>
      <c r="B57" s="104" t="s">
        <v>50</v>
      </c>
      <c r="C57" s="80"/>
      <c r="D57" s="80"/>
      <c r="E57" s="80"/>
      <c r="F57" s="80"/>
      <c r="G57" s="90">
        <f>SUM(G5,F35)*8%</f>
        <v>966.51871948648</v>
      </c>
      <c r="H57" s="89"/>
      <c r="I57" s="89"/>
      <c r="J57" s="89"/>
      <c r="K57" s="100"/>
    </row>
    <row r="58" s="84" customFormat="1" customHeight="1" spans="1:15">
      <c r="A58" s="89" t="s">
        <v>51</v>
      </c>
      <c r="B58" s="104" t="s">
        <v>52</v>
      </c>
      <c r="C58" s="90"/>
      <c r="D58" s="90"/>
      <c r="E58" s="90"/>
      <c r="F58" s="90"/>
      <c r="G58" s="90">
        <f>SUM(G5,F35,G57)</f>
        <v>13048.0027130675</v>
      </c>
      <c r="H58" s="89"/>
      <c r="I58" s="89"/>
      <c r="J58" s="89"/>
      <c r="K58" s="102"/>
      <c r="M58" s="84" t="s">
        <v>53</v>
      </c>
      <c r="N58" s="84" t="s">
        <v>54</v>
      </c>
      <c r="O58" s="84" t="s">
        <v>55</v>
      </c>
    </row>
    <row r="59" s="84" customFormat="1" customHeight="1" spans="1:15">
      <c r="A59" s="89" t="s">
        <v>56</v>
      </c>
      <c r="B59" s="104" t="s">
        <v>57</v>
      </c>
      <c r="C59" s="90"/>
      <c r="D59" s="90"/>
      <c r="E59" s="90"/>
      <c r="F59" s="90"/>
      <c r="G59" s="90">
        <f>SUM(G60:G61)</f>
        <v>254.38331248011</v>
      </c>
      <c r="H59" s="102"/>
      <c r="I59" s="102"/>
      <c r="J59" s="102"/>
      <c r="K59" s="102"/>
      <c r="M59" s="109">
        <f>G58*20%</f>
        <v>2609.6005426135</v>
      </c>
      <c r="N59" s="110">
        <v>0.046</v>
      </c>
      <c r="O59" s="84">
        <f>1/2*M59*N59</f>
        <v>60.0208124801104</v>
      </c>
    </row>
    <row r="60" customHeight="1" spans="1:11">
      <c r="A60" s="96">
        <v>1</v>
      </c>
      <c r="B60" s="75" t="s">
        <v>58</v>
      </c>
      <c r="C60" s="80"/>
      <c r="D60" s="80"/>
      <c r="E60" s="80"/>
      <c r="F60" s="80"/>
      <c r="G60" s="80">
        <f>O59</f>
        <v>60.0208124801104</v>
      </c>
      <c r="H60" s="100"/>
      <c r="I60" s="100"/>
      <c r="J60" s="100"/>
      <c r="K60" s="100"/>
    </row>
    <row r="61" customHeight="1" spans="1:11">
      <c r="A61" s="96">
        <v>2</v>
      </c>
      <c r="B61" s="105" t="s">
        <v>59</v>
      </c>
      <c r="C61" s="80"/>
      <c r="D61" s="80"/>
      <c r="E61" s="80"/>
      <c r="F61" s="80"/>
      <c r="G61" s="80">
        <f>0.71*30000*365/360*90/10000</f>
        <v>194.3625</v>
      </c>
      <c r="H61" s="100"/>
      <c r="I61" s="100"/>
      <c r="J61" s="100"/>
      <c r="K61" s="100"/>
    </row>
    <row r="62" s="84" customFormat="1" customHeight="1" spans="1:11">
      <c r="A62" s="89" t="s">
        <v>60</v>
      </c>
      <c r="B62" s="106" t="s">
        <v>61</v>
      </c>
      <c r="C62" s="90"/>
      <c r="D62" s="90"/>
      <c r="E62" s="90"/>
      <c r="F62" s="90"/>
      <c r="G62" s="90">
        <f>SUM(G58:G59)</f>
        <v>13302.3860255476</v>
      </c>
      <c r="H62" s="102"/>
      <c r="I62" s="102"/>
      <c r="J62" s="102"/>
      <c r="K62" s="102"/>
    </row>
  </sheetData>
  <mergeCells count="6">
    <mergeCell ref="C3:G3"/>
    <mergeCell ref="H3:J3"/>
    <mergeCell ref="A3:A4"/>
    <mergeCell ref="B3:B4"/>
    <mergeCell ref="K3:K4"/>
    <mergeCell ref="A1:K2"/>
  </mergeCells>
  <pageMargins left="0.700694444444445" right="0.700694444444445" top="0.751388888888889" bottom="0.751388888888889" header="0.298611111111111" footer="0.298611111111111"/>
  <pageSetup paperSize="9" orientation="landscape" horizontalDpi="1200" verticalDpi="1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topLeftCell="M10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390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390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5268738.27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744973.04</v>
      </c>
      <c r="I5" s="30">
        <v>474032.49</v>
      </c>
      <c r="J5" s="30"/>
      <c r="K5" s="30">
        <v>168243.74</v>
      </c>
      <c r="L5" s="30">
        <v>102696.8</v>
      </c>
      <c r="M5" s="44">
        <v>2081598.05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888315.94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1244.16</v>
      </c>
      <c r="G6" s="30">
        <v>30.56</v>
      </c>
      <c r="H6" s="30">
        <v>38021.53</v>
      </c>
      <c r="I6" s="30">
        <v>8435.4</v>
      </c>
      <c r="J6" s="30"/>
      <c r="K6" s="30"/>
      <c r="L6" s="30">
        <v>29586.12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579139.22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31.104</v>
      </c>
      <c r="G7" s="30">
        <v>3688.55</v>
      </c>
      <c r="H7" s="30">
        <v>114728.66</v>
      </c>
      <c r="I7" s="30">
        <v>114728.66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248993.97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23.232</v>
      </c>
      <c r="G8" s="30">
        <v>1696.28</v>
      </c>
      <c r="H8" s="30">
        <v>39407.98</v>
      </c>
      <c r="I8" s="30">
        <v>35212.05</v>
      </c>
      <c r="J8" s="30"/>
      <c r="K8" s="30">
        <v>139.62</v>
      </c>
      <c r="L8" s="30">
        <v>4056.31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3552289.14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9.2928</v>
      </c>
      <c r="G9" s="30">
        <v>3621.87</v>
      </c>
      <c r="H9" s="30">
        <v>33657.31</v>
      </c>
      <c r="I9" s="30">
        <v>4200.35</v>
      </c>
      <c r="J9" s="30"/>
      <c r="K9" s="30">
        <v>540.84</v>
      </c>
      <c r="L9" s="30">
        <v>28916.13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96915.27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62.4</v>
      </c>
      <c r="G10" s="30">
        <v>1891.12</v>
      </c>
      <c r="H10" s="30">
        <v>118005.89</v>
      </c>
      <c r="I10" s="30">
        <v>38208.14</v>
      </c>
      <c r="J10" s="30"/>
      <c r="K10" s="30">
        <v>78705.12</v>
      </c>
      <c r="L10" s="30">
        <v>1092.62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63425.76</v>
      </c>
    </row>
    <row r="11" ht="22.5" spans="1:23">
      <c r="A11" s="27">
        <v>6</v>
      </c>
      <c r="B11" s="28" t="s">
        <v>264</v>
      </c>
      <c r="C11" s="28" t="s">
        <v>265</v>
      </c>
      <c r="D11" s="28"/>
      <c r="E11" s="29" t="s">
        <v>155</v>
      </c>
      <c r="F11" s="30">
        <v>240</v>
      </c>
      <c r="G11" s="30">
        <v>1020.58</v>
      </c>
      <c r="H11" s="30">
        <v>244939.2</v>
      </c>
      <c r="I11" s="30">
        <v>196214.4</v>
      </c>
      <c r="J11" s="30"/>
      <c r="K11" s="30">
        <v>23131.2</v>
      </c>
      <c r="L11" s="30">
        <v>25593.6</v>
      </c>
      <c r="M11" s="44">
        <v>1884124.8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745459.18</v>
      </c>
    </row>
    <row r="12" spans="1:23">
      <c r="A12" s="27"/>
      <c r="B12" s="28" t="s">
        <v>159</v>
      </c>
      <c r="C12" s="28" t="s">
        <v>266</v>
      </c>
      <c r="D12" s="28"/>
      <c r="E12" s="29" t="s">
        <v>249</v>
      </c>
      <c r="F12" s="30">
        <v>494.4</v>
      </c>
      <c r="G12" s="30">
        <v>201.31</v>
      </c>
      <c r="H12" s="28"/>
      <c r="I12" s="28"/>
      <c r="J12" s="28"/>
      <c r="K12" s="28"/>
      <c r="L12" s="28"/>
      <c r="M12" s="44">
        <v>99527.66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spans="1:23">
      <c r="A13" s="27"/>
      <c r="B13" s="28" t="s">
        <v>159</v>
      </c>
      <c r="C13" s="28" t="s">
        <v>267</v>
      </c>
      <c r="D13" s="28"/>
      <c r="E13" s="29" t="s">
        <v>206</v>
      </c>
      <c r="F13" s="30">
        <v>494.4</v>
      </c>
      <c r="G13" s="30">
        <v>16.32</v>
      </c>
      <c r="H13" s="28"/>
      <c r="I13" s="28"/>
      <c r="J13" s="28"/>
      <c r="K13" s="28"/>
      <c r="L13" s="28"/>
      <c r="M13" s="44">
        <v>8068.61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745459.18</v>
      </c>
    </row>
    <row r="14" spans="1:23">
      <c r="A14" s="27"/>
      <c r="B14" s="28" t="s">
        <v>159</v>
      </c>
      <c r="C14" s="28" t="s">
        <v>268</v>
      </c>
      <c r="D14" s="28"/>
      <c r="E14" s="29" t="s">
        <v>19</v>
      </c>
      <c r="F14" s="30">
        <v>2400</v>
      </c>
      <c r="G14" s="30">
        <v>682.68</v>
      </c>
      <c r="H14" s="28"/>
      <c r="I14" s="28"/>
      <c r="J14" s="28"/>
      <c r="K14" s="28"/>
      <c r="L14" s="28"/>
      <c r="M14" s="44">
        <v>1638432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spans="1:23">
      <c r="A15" s="27"/>
      <c r="B15" s="28" t="s">
        <v>159</v>
      </c>
      <c r="C15" s="28" t="s">
        <v>269</v>
      </c>
      <c r="D15" s="28"/>
      <c r="E15" s="29" t="s">
        <v>270</v>
      </c>
      <c r="F15" s="30">
        <v>480</v>
      </c>
      <c r="G15" s="30">
        <v>287.7</v>
      </c>
      <c r="H15" s="28"/>
      <c r="I15" s="28"/>
      <c r="J15" s="28"/>
      <c r="K15" s="28"/>
      <c r="L15" s="28"/>
      <c r="M15" s="44">
        <v>138096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33.75" spans="1:23">
      <c r="A16" s="27">
        <v>7</v>
      </c>
      <c r="B16" s="28" t="s">
        <v>273</v>
      </c>
      <c r="C16" s="28" t="s">
        <v>274</v>
      </c>
      <c r="D16" s="28"/>
      <c r="E16" s="29" t="s">
        <v>275</v>
      </c>
      <c r="F16" s="30">
        <v>547.776</v>
      </c>
      <c r="G16" s="30">
        <v>137.03</v>
      </c>
      <c r="H16" s="30">
        <v>75061.75</v>
      </c>
      <c r="I16" s="30">
        <v>47809.89</v>
      </c>
      <c r="J16" s="30"/>
      <c r="K16" s="30">
        <v>13995.68</v>
      </c>
      <c r="L16" s="30">
        <v>13256.18</v>
      </c>
      <c r="M16" s="44">
        <v>197473.25</v>
      </c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167092.23</v>
      </c>
    </row>
    <row r="17" spans="1:23">
      <c r="A17" s="27"/>
      <c r="B17" s="28" t="s">
        <v>159</v>
      </c>
      <c r="C17" s="28" t="s">
        <v>276</v>
      </c>
      <c r="D17" s="28"/>
      <c r="E17" s="29" t="s">
        <v>275</v>
      </c>
      <c r="F17" s="30">
        <v>564.209</v>
      </c>
      <c r="G17" s="30">
        <v>350</v>
      </c>
      <c r="H17" s="28"/>
      <c r="I17" s="28"/>
      <c r="J17" s="28"/>
      <c r="K17" s="28"/>
      <c r="L17" s="28"/>
      <c r="M17" s="44">
        <v>197473.15</v>
      </c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81547.4</v>
      </c>
    </row>
    <row r="18" ht="22.5" spans="1:23">
      <c r="A18" s="27">
        <v>8</v>
      </c>
      <c r="B18" s="28" t="s">
        <v>212</v>
      </c>
      <c r="C18" s="28" t="s">
        <v>213</v>
      </c>
      <c r="D18" s="28"/>
      <c r="E18" s="29" t="s">
        <v>166</v>
      </c>
      <c r="F18" s="30">
        <v>24</v>
      </c>
      <c r="G18" s="30">
        <v>678.08</v>
      </c>
      <c r="H18" s="30">
        <v>16273.92</v>
      </c>
      <c r="I18" s="30">
        <v>9371.76</v>
      </c>
      <c r="J18" s="30"/>
      <c r="K18" s="30">
        <v>6883.68</v>
      </c>
      <c r="L18" s="30">
        <v>18.48</v>
      </c>
      <c r="M18" s="44"/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6359752.35</v>
      </c>
    </row>
    <row r="19" ht="22.5" spans="1:23">
      <c r="A19" s="27">
        <v>9</v>
      </c>
      <c r="B19" s="28" t="s">
        <v>271</v>
      </c>
      <c r="C19" s="28" t="s">
        <v>272</v>
      </c>
      <c r="D19" s="28"/>
      <c r="E19" s="29" t="s">
        <v>166</v>
      </c>
      <c r="F19" s="30">
        <v>24</v>
      </c>
      <c r="G19" s="30">
        <v>2703.2</v>
      </c>
      <c r="H19" s="30">
        <v>64876.8</v>
      </c>
      <c r="I19" s="30">
        <v>19851.84</v>
      </c>
      <c r="J19" s="30"/>
      <c r="K19" s="30">
        <v>44847.6</v>
      </c>
      <c r="L19" s="30">
        <v>177.36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572377.71</v>
      </c>
    </row>
    <row r="20" spans="1:23">
      <c r="A20" s="27"/>
      <c r="B20" s="28"/>
      <c r="C20" s="28" t="s">
        <v>277</v>
      </c>
      <c r="D20" s="28"/>
      <c r="E20" s="29"/>
      <c r="F20" s="30"/>
      <c r="G20" s="30"/>
      <c r="H20" s="30">
        <v>40850.44</v>
      </c>
      <c r="I20" s="30">
        <v>13364.98</v>
      </c>
      <c r="J20" s="30"/>
      <c r="K20" s="30">
        <v>24290.36</v>
      </c>
      <c r="L20" s="30">
        <v>3195.1</v>
      </c>
      <c r="M20" s="44">
        <v>113831.8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6932130.06</v>
      </c>
    </row>
    <row r="21" ht="22.5" spans="1:23">
      <c r="A21" s="27">
        <v>1</v>
      </c>
      <c r="B21" s="28" t="s">
        <v>278</v>
      </c>
      <c r="C21" s="28" t="s">
        <v>279</v>
      </c>
      <c r="D21" s="28"/>
      <c r="E21" s="29" t="s">
        <v>112</v>
      </c>
      <c r="F21" s="30">
        <v>4</v>
      </c>
      <c r="G21" s="30">
        <v>9052.22</v>
      </c>
      <c r="H21" s="30">
        <v>36208.88</v>
      </c>
      <c r="I21" s="30">
        <v>10599.16</v>
      </c>
      <c r="J21" s="30"/>
      <c r="K21" s="30">
        <v>24099.24</v>
      </c>
      <c r="L21" s="30">
        <v>1510.48</v>
      </c>
      <c r="M21" s="44"/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6949609</v>
      </c>
    </row>
    <row r="22" ht="23.25" spans="1:23">
      <c r="A22" s="27">
        <v>2</v>
      </c>
      <c r="B22" s="28" t="s">
        <v>280</v>
      </c>
      <c r="C22" s="28" t="s">
        <v>281</v>
      </c>
      <c r="D22" s="28"/>
      <c r="E22" s="29" t="s">
        <v>206</v>
      </c>
      <c r="F22" s="30">
        <v>9</v>
      </c>
      <c r="G22" s="30">
        <v>466.76</v>
      </c>
      <c r="H22" s="30">
        <v>4200.84</v>
      </c>
      <c r="I22" s="30">
        <v>2354.22</v>
      </c>
      <c r="J22" s="30"/>
      <c r="K22" s="30">
        <v>162</v>
      </c>
      <c r="L22" s="30">
        <v>1684.62</v>
      </c>
      <c r="M22" s="44">
        <v>110712.6</v>
      </c>
      <c r="P22" s="37"/>
      <c r="Q22" s="50" t="s">
        <v>201</v>
      </c>
      <c r="R22" s="50"/>
      <c r="S22" s="50"/>
      <c r="T22" s="33" t="s">
        <v>391</v>
      </c>
      <c r="U22" s="33"/>
      <c r="V22" s="33"/>
      <c r="W22" s="51"/>
    </row>
    <row r="23" spans="1:13">
      <c r="A23" s="27"/>
      <c r="B23" s="28" t="s">
        <v>159</v>
      </c>
      <c r="C23" s="28" t="s">
        <v>283</v>
      </c>
      <c r="D23" s="28"/>
      <c r="E23" s="29" t="s">
        <v>206</v>
      </c>
      <c r="F23" s="30">
        <v>9</v>
      </c>
      <c r="G23" s="30">
        <v>12301.4</v>
      </c>
      <c r="H23" s="28"/>
      <c r="I23" s="28"/>
      <c r="J23" s="28"/>
      <c r="K23" s="28"/>
      <c r="L23" s="28"/>
      <c r="M23" s="44">
        <v>110712.6</v>
      </c>
    </row>
    <row r="24" ht="22.5" spans="1:13">
      <c r="A24" s="27">
        <v>3</v>
      </c>
      <c r="B24" s="28" t="s">
        <v>284</v>
      </c>
      <c r="C24" s="28" t="s">
        <v>285</v>
      </c>
      <c r="D24" s="28"/>
      <c r="E24" s="29" t="s">
        <v>206</v>
      </c>
      <c r="F24" s="30">
        <v>4</v>
      </c>
      <c r="G24" s="30">
        <v>55.09</v>
      </c>
      <c r="H24" s="30">
        <v>220.36</v>
      </c>
      <c r="I24" s="30">
        <v>205.8</v>
      </c>
      <c r="J24" s="30"/>
      <c r="K24" s="30">
        <v>14.56</v>
      </c>
      <c r="L24" s="30"/>
      <c r="M24" s="44">
        <v>1740.48</v>
      </c>
    </row>
    <row r="25" spans="1:13">
      <c r="A25" s="27"/>
      <c r="B25" s="28" t="s">
        <v>159</v>
      </c>
      <c r="C25" s="28" t="s">
        <v>286</v>
      </c>
      <c r="D25" s="28"/>
      <c r="E25" s="29" t="s">
        <v>206</v>
      </c>
      <c r="F25" s="30">
        <v>4</v>
      </c>
      <c r="G25" s="30">
        <v>435.12</v>
      </c>
      <c r="H25" s="28"/>
      <c r="I25" s="28"/>
      <c r="J25" s="28"/>
      <c r="K25" s="28"/>
      <c r="L25" s="28"/>
      <c r="M25" s="44">
        <v>1740.48</v>
      </c>
    </row>
    <row r="26" ht="22.5" spans="1:13">
      <c r="A26" s="27">
        <v>4</v>
      </c>
      <c r="B26" s="28" t="s">
        <v>284</v>
      </c>
      <c r="C26" s="28" t="s">
        <v>285</v>
      </c>
      <c r="D26" s="28"/>
      <c r="E26" s="29" t="s">
        <v>206</v>
      </c>
      <c r="F26" s="30">
        <v>4</v>
      </c>
      <c r="G26" s="30">
        <v>55.09</v>
      </c>
      <c r="H26" s="30">
        <v>220.36</v>
      </c>
      <c r="I26" s="30">
        <v>205.8</v>
      </c>
      <c r="J26" s="30"/>
      <c r="K26" s="30">
        <v>14.56</v>
      </c>
      <c r="L26" s="30"/>
      <c r="M26" s="44">
        <v>1378.72</v>
      </c>
    </row>
    <row r="27" ht="13.5" spans="1:13">
      <c r="A27" s="31"/>
      <c r="B27" s="32" t="s">
        <v>159</v>
      </c>
      <c r="C27" s="32" t="s">
        <v>287</v>
      </c>
      <c r="D27" s="32"/>
      <c r="E27" s="33" t="s">
        <v>206</v>
      </c>
      <c r="F27" s="34">
        <v>4</v>
      </c>
      <c r="G27" s="34">
        <v>344.68</v>
      </c>
      <c r="H27" s="32"/>
      <c r="I27" s="32"/>
      <c r="J27" s="32"/>
      <c r="K27" s="32"/>
      <c r="L27" s="32"/>
      <c r="M27" s="45">
        <v>1378.72</v>
      </c>
    </row>
    <row r="28" spans="1:13">
      <c r="A28" s="35" t="s">
        <v>207</v>
      </c>
      <c r="B28" s="35"/>
      <c r="C28" s="35"/>
      <c r="D28" s="36" t="s">
        <v>208</v>
      </c>
      <c r="E28" s="36"/>
      <c r="F28" s="36"/>
      <c r="G28" s="36"/>
      <c r="H28" s="36"/>
      <c r="I28" s="36"/>
      <c r="J28" s="46" t="s">
        <v>209</v>
      </c>
      <c r="K28" s="46"/>
      <c r="L28" s="46"/>
      <c r="M28" s="46"/>
    </row>
    <row r="29" ht="27" spans="1:13">
      <c r="A29" s="20" t="s">
        <v>95</v>
      </c>
      <c r="B29" s="20"/>
      <c r="C29" s="20"/>
      <c r="D29" s="20"/>
      <c r="E29" s="20"/>
      <c r="F29" s="20"/>
      <c r="G29" s="20"/>
      <c r="H29" s="20"/>
      <c r="I29" s="20"/>
      <c r="J29" s="38"/>
      <c r="K29" s="38"/>
      <c r="L29" s="38"/>
      <c r="M29" s="38"/>
    </row>
    <row r="30" ht="13.5" customHeight="1" spans="1:13">
      <c r="A30" s="40" t="s">
        <v>390</v>
      </c>
      <c r="B30" s="40"/>
      <c r="C30" s="40"/>
      <c r="D30" s="22"/>
      <c r="E30" s="22"/>
      <c r="F30" s="22"/>
      <c r="G30" s="22"/>
      <c r="H30" s="22"/>
      <c r="I30" s="22"/>
      <c r="J30" s="39" t="s">
        <v>288</v>
      </c>
      <c r="K30" s="39"/>
      <c r="L30" s="39"/>
      <c r="M30" s="39"/>
    </row>
    <row r="31" spans="1:13">
      <c r="A31" s="23" t="s">
        <v>98</v>
      </c>
      <c r="B31" s="24" t="s">
        <v>99</v>
      </c>
      <c r="C31" s="24" t="s">
        <v>100</v>
      </c>
      <c r="D31" s="24"/>
      <c r="E31" s="24" t="s">
        <v>101</v>
      </c>
      <c r="F31" s="24" t="s">
        <v>102</v>
      </c>
      <c r="G31" s="24" t="s">
        <v>103</v>
      </c>
      <c r="H31" s="24" t="s">
        <v>104</v>
      </c>
      <c r="I31" s="24" t="s">
        <v>105</v>
      </c>
      <c r="J31" s="24"/>
      <c r="K31" s="24"/>
      <c r="L31" s="24"/>
      <c r="M31" s="41" t="s">
        <v>106</v>
      </c>
    </row>
    <row r="32" spans="1:13">
      <c r="A32" s="25"/>
      <c r="B32" s="26"/>
      <c r="C32" s="26"/>
      <c r="D32" s="26"/>
      <c r="E32" s="26"/>
      <c r="F32" s="26"/>
      <c r="G32" s="26"/>
      <c r="H32" s="26"/>
      <c r="I32" s="26" t="s">
        <v>107</v>
      </c>
      <c r="J32" s="26"/>
      <c r="K32" s="26" t="s">
        <v>108</v>
      </c>
      <c r="L32" s="26" t="s">
        <v>109</v>
      </c>
      <c r="M32" s="43"/>
    </row>
    <row r="33" spans="1:13">
      <c r="A33" s="27"/>
      <c r="B33" s="28"/>
      <c r="C33" s="28" t="s">
        <v>328</v>
      </c>
      <c r="D33" s="28"/>
      <c r="E33" s="29"/>
      <c r="F33" s="30"/>
      <c r="G33" s="30"/>
      <c r="H33" s="30">
        <v>553111.43</v>
      </c>
      <c r="I33" s="30">
        <v>104499.27</v>
      </c>
      <c r="J33" s="30"/>
      <c r="K33" s="30">
        <v>373733.44</v>
      </c>
      <c r="L33" s="30">
        <v>74878.71</v>
      </c>
      <c r="M33" s="44">
        <v>122694.81</v>
      </c>
    </row>
    <row r="34" ht="22.5" spans="1:13">
      <c r="A34" s="27">
        <v>1</v>
      </c>
      <c r="B34" s="28" t="s">
        <v>110</v>
      </c>
      <c r="C34" s="28" t="s">
        <v>329</v>
      </c>
      <c r="D34" s="28"/>
      <c r="E34" s="29" t="s">
        <v>112</v>
      </c>
      <c r="F34" s="30">
        <v>3</v>
      </c>
      <c r="G34" s="30">
        <v>120000</v>
      </c>
      <c r="H34" s="30">
        <v>360000</v>
      </c>
      <c r="I34" s="30"/>
      <c r="J34" s="30"/>
      <c r="K34" s="30">
        <v>360000</v>
      </c>
      <c r="L34" s="30"/>
      <c r="M34" s="44"/>
    </row>
    <row r="35" ht="22.5" spans="1:13">
      <c r="A35" s="27">
        <v>2</v>
      </c>
      <c r="B35" s="28" t="s">
        <v>330</v>
      </c>
      <c r="C35" s="28" t="s">
        <v>331</v>
      </c>
      <c r="D35" s="28"/>
      <c r="E35" s="29" t="s">
        <v>332</v>
      </c>
      <c r="F35" s="30">
        <v>3</v>
      </c>
      <c r="G35" s="30">
        <v>4220.92</v>
      </c>
      <c r="H35" s="30">
        <v>12662.76</v>
      </c>
      <c r="I35" s="30">
        <v>5247.33</v>
      </c>
      <c r="J35" s="30"/>
      <c r="K35" s="30">
        <v>3567.48</v>
      </c>
      <c r="L35" s="30">
        <v>3847.95</v>
      </c>
      <c r="M35" s="44"/>
    </row>
    <row r="36" ht="22.5" spans="1:13">
      <c r="A36" s="27">
        <v>3</v>
      </c>
      <c r="B36" s="28" t="s">
        <v>333</v>
      </c>
      <c r="C36" s="28" t="s">
        <v>334</v>
      </c>
      <c r="D36" s="28"/>
      <c r="E36" s="29" t="s">
        <v>249</v>
      </c>
      <c r="F36" s="30">
        <v>1</v>
      </c>
      <c r="G36" s="30">
        <v>28884.51</v>
      </c>
      <c r="H36" s="30">
        <v>28884.51</v>
      </c>
      <c r="I36" s="30">
        <v>10628.36</v>
      </c>
      <c r="J36" s="30"/>
      <c r="K36" s="30">
        <v>3255.97</v>
      </c>
      <c r="L36" s="30">
        <v>15000.18</v>
      </c>
      <c r="M36" s="44">
        <v>791.91</v>
      </c>
    </row>
    <row r="37" spans="1:13">
      <c r="A37" s="27"/>
      <c r="B37" s="28" t="s">
        <v>159</v>
      </c>
      <c r="C37" s="28" t="s">
        <v>335</v>
      </c>
      <c r="D37" s="28"/>
      <c r="E37" s="29" t="s">
        <v>206</v>
      </c>
      <c r="F37" s="30">
        <v>1</v>
      </c>
      <c r="G37" s="30">
        <v>791.91</v>
      </c>
      <c r="H37" s="28"/>
      <c r="I37" s="28"/>
      <c r="J37" s="28"/>
      <c r="K37" s="28"/>
      <c r="L37" s="28"/>
      <c r="M37" s="44">
        <v>791.91</v>
      </c>
    </row>
    <row r="38" ht="22.5" spans="1:13">
      <c r="A38" s="27">
        <v>4</v>
      </c>
      <c r="B38" s="28" t="s">
        <v>336</v>
      </c>
      <c r="C38" s="28" t="s">
        <v>337</v>
      </c>
      <c r="D38" s="28"/>
      <c r="E38" s="29" t="s">
        <v>155</v>
      </c>
      <c r="F38" s="30">
        <v>10</v>
      </c>
      <c r="G38" s="30">
        <v>4173.38</v>
      </c>
      <c r="H38" s="30">
        <v>41733.8</v>
      </c>
      <c r="I38" s="30">
        <v>5431</v>
      </c>
      <c r="J38" s="30"/>
      <c r="K38" s="30">
        <v>747.1</v>
      </c>
      <c r="L38" s="30">
        <v>35555.7</v>
      </c>
      <c r="M38" s="44"/>
    </row>
    <row r="39" ht="22.5" spans="1:13">
      <c r="A39" s="27">
        <v>5</v>
      </c>
      <c r="B39" s="28" t="s">
        <v>338</v>
      </c>
      <c r="C39" s="28" t="s">
        <v>339</v>
      </c>
      <c r="D39" s="28"/>
      <c r="E39" s="29" t="s">
        <v>155</v>
      </c>
      <c r="F39" s="30">
        <v>10</v>
      </c>
      <c r="G39" s="30">
        <v>7894.56</v>
      </c>
      <c r="H39" s="30">
        <v>78945.6</v>
      </c>
      <c r="I39" s="30">
        <v>59145.3</v>
      </c>
      <c r="J39" s="30"/>
      <c r="K39" s="30"/>
      <c r="L39" s="30">
        <v>19800.3</v>
      </c>
      <c r="M39" s="44">
        <v>112082.7</v>
      </c>
    </row>
    <row r="40" spans="1:13">
      <c r="A40" s="27"/>
      <c r="B40" s="28" t="s">
        <v>159</v>
      </c>
      <c r="C40" s="28" t="s">
        <v>340</v>
      </c>
      <c r="D40" s="28"/>
      <c r="E40" s="29" t="s">
        <v>19</v>
      </c>
      <c r="F40" s="30">
        <v>101</v>
      </c>
      <c r="G40" s="30">
        <v>1109.73</v>
      </c>
      <c r="H40" s="28"/>
      <c r="I40" s="28"/>
      <c r="J40" s="28"/>
      <c r="K40" s="28"/>
      <c r="L40" s="28"/>
      <c r="M40" s="44">
        <v>112082.73</v>
      </c>
    </row>
    <row r="41" ht="22.5" spans="1:13">
      <c r="A41" s="27">
        <v>6</v>
      </c>
      <c r="B41" s="28" t="s">
        <v>341</v>
      </c>
      <c r="C41" s="28" t="s">
        <v>342</v>
      </c>
      <c r="D41" s="28"/>
      <c r="E41" s="29" t="s">
        <v>343</v>
      </c>
      <c r="F41" s="30">
        <v>3.9</v>
      </c>
      <c r="G41" s="30">
        <v>582.82</v>
      </c>
      <c r="H41" s="30">
        <v>2273</v>
      </c>
      <c r="I41" s="30">
        <v>1864.04</v>
      </c>
      <c r="J41" s="30"/>
      <c r="K41" s="30">
        <v>408.95</v>
      </c>
      <c r="L41" s="30"/>
      <c r="M41" s="44"/>
    </row>
    <row r="42" ht="22.5" spans="1:13">
      <c r="A42" s="27">
        <v>7</v>
      </c>
      <c r="B42" s="28" t="s">
        <v>344</v>
      </c>
      <c r="C42" s="28" t="s">
        <v>345</v>
      </c>
      <c r="D42" s="28"/>
      <c r="E42" s="29" t="s">
        <v>343</v>
      </c>
      <c r="F42" s="30">
        <v>3.9</v>
      </c>
      <c r="G42" s="30">
        <v>3153.09</v>
      </c>
      <c r="H42" s="30">
        <v>12297.05</v>
      </c>
      <c r="I42" s="30">
        <v>7208.02</v>
      </c>
      <c r="J42" s="30"/>
      <c r="K42" s="30">
        <v>4414.45</v>
      </c>
      <c r="L42" s="30">
        <v>674.58</v>
      </c>
      <c r="M42" s="44">
        <v>4662.45</v>
      </c>
    </row>
    <row r="43" spans="1:13">
      <c r="A43" s="27"/>
      <c r="B43" s="28" t="s">
        <v>159</v>
      </c>
      <c r="C43" s="28" t="s">
        <v>346</v>
      </c>
      <c r="D43" s="28"/>
      <c r="E43" s="29" t="s">
        <v>206</v>
      </c>
      <c r="F43" s="30">
        <v>39</v>
      </c>
      <c r="G43" s="30">
        <v>119.55</v>
      </c>
      <c r="H43" s="28"/>
      <c r="I43" s="28"/>
      <c r="J43" s="28"/>
      <c r="K43" s="28"/>
      <c r="L43" s="28"/>
      <c r="M43" s="44">
        <v>4662.45</v>
      </c>
    </row>
    <row r="44" ht="22.5" spans="1:13">
      <c r="A44" s="27">
        <v>8</v>
      </c>
      <c r="B44" s="28" t="s">
        <v>347</v>
      </c>
      <c r="C44" s="28" t="s">
        <v>348</v>
      </c>
      <c r="D44" s="28"/>
      <c r="E44" s="29" t="s">
        <v>343</v>
      </c>
      <c r="F44" s="30">
        <v>3.9</v>
      </c>
      <c r="G44" s="30">
        <v>4183.26</v>
      </c>
      <c r="H44" s="30">
        <v>16314.71</v>
      </c>
      <c r="I44" s="30">
        <v>14975.22</v>
      </c>
      <c r="J44" s="30"/>
      <c r="K44" s="30">
        <v>1339.49</v>
      </c>
      <c r="L44" s="30"/>
      <c r="M44" s="44">
        <v>5157.75</v>
      </c>
    </row>
    <row r="45" spans="1:13">
      <c r="A45" s="27"/>
      <c r="B45" s="28" t="s">
        <v>159</v>
      </c>
      <c r="C45" s="28" t="s">
        <v>349</v>
      </c>
      <c r="D45" s="28"/>
      <c r="E45" s="29" t="s">
        <v>206</v>
      </c>
      <c r="F45" s="30">
        <v>39</v>
      </c>
      <c r="G45" s="30">
        <v>132.25</v>
      </c>
      <c r="H45" s="28"/>
      <c r="I45" s="28"/>
      <c r="J45" s="28"/>
      <c r="K45" s="28"/>
      <c r="L45" s="28"/>
      <c r="M45" s="44">
        <v>5157.75</v>
      </c>
    </row>
    <row r="46" spans="1:13">
      <c r="A46" s="27"/>
      <c r="B46" s="28"/>
      <c r="C46" s="28" t="s">
        <v>350</v>
      </c>
      <c r="D46" s="28"/>
      <c r="E46" s="29"/>
      <c r="F46" s="30"/>
      <c r="G46" s="30"/>
      <c r="H46" s="30">
        <v>377514.24</v>
      </c>
      <c r="I46" s="30">
        <v>296419.2</v>
      </c>
      <c r="J46" s="30"/>
      <c r="K46" s="30">
        <v>12871.68</v>
      </c>
      <c r="L46" s="30">
        <v>68223.36</v>
      </c>
      <c r="M46" s="44">
        <v>1234164.48</v>
      </c>
    </row>
    <row r="47" ht="22.5" spans="1:13">
      <c r="A47" s="27">
        <v>1</v>
      </c>
      <c r="B47" s="28" t="s">
        <v>351</v>
      </c>
      <c r="C47" s="28" t="s">
        <v>352</v>
      </c>
      <c r="D47" s="28"/>
      <c r="E47" s="29" t="s">
        <v>353</v>
      </c>
      <c r="F47" s="30">
        <v>192</v>
      </c>
      <c r="G47" s="30">
        <v>1367.01</v>
      </c>
      <c r="H47" s="30">
        <v>262465.92</v>
      </c>
      <c r="I47" s="30">
        <v>215894.4</v>
      </c>
      <c r="J47" s="30"/>
      <c r="K47" s="30">
        <v>1489.92</v>
      </c>
      <c r="L47" s="30">
        <v>45081.6</v>
      </c>
      <c r="M47" s="44">
        <v>1234164.48</v>
      </c>
    </row>
    <row r="48" spans="1:13">
      <c r="A48" s="27"/>
      <c r="B48" s="28" t="s">
        <v>159</v>
      </c>
      <c r="C48" s="28" t="s">
        <v>354</v>
      </c>
      <c r="D48" s="28"/>
      <c r="E48" s="29" t="s">
        <v>355</v>
      </c>
      <c r="F48" s="30">
        <v>1939.2</v>
      </c>
      <c r="G48" s="30">
        <v>636.43</v>
      </c>
      <c r="H48" s="28"/>
      <c r="I48" s="28"/>
      <c r="J48" s="28"/>
      <c r="K48" s="28"/>
      <c r="L48" s="28"/>
      <c r="M48" s="44">
        <v>1234165.06</v>
      </c>
    </row>
    <row r="49" ht="22.5" spans="1:13">
      <c r="A49" s="27">
        <v>2</v>
      </c>
      <c r="B49" s="28" t="s">
        <v>357</v>
      </c>
      <c r="C49" s="28" t="s">
        <v>358</v>
      </c>
      <c r="D49" s="28"/>
      <c r="E49" s="29" t="s">
        <v>359</v>
      </c>
      <c r="F49" s="30">
        <v>2304</v>
      </c>
      <c r="G49" s="30">
        <v>41.34</v>
      </c>
      <c r="H49" s="30">
        <v>95247.36</v>
      </c>
      <c r="I49" s="30">
        <v>80524.8</v>
      </c>
      <c r="J49" s="30"/>
      <c r="K49" s="30">
        <v>11381.76</v>
      </c>
      <c r="L49" s="30">
        <v>3340.8</v>
      </c>
      <c r="M49" s="44"/>
    </row>
    <row r="50" ht="22.5" spans="1:13">
      <c r="A50" s="27">
        <v>3</v>
      </c>
      <c r="B50" s="28" t="s">
        <v>360</v>
      </c>
      <c r="C50" s="28" t="s">
        <v>361</v>
      </c>
      <c r="D50" s="28"/>
      <c r="E50" s="29" t="s">
        <v>362</v>
      </c>
      <c r="F50" s="30">
        <v>192</v>
      </c>
      <c r="G50" s="30">
        <v>103.13</v>
      </c>
      <c r="H50" s="30">
        <v>19800.96</v>
      </c>
      <c r="I50" s="30"/>
      <c r="J50" s="30"/>
      <c r="K50" s="30"/>
      <c r="L50" s="30">
        <v>19800.96</v>
      </c>
      <c r="M50" s="44"/>
    </row>
    <row r="51" ht="13.5" spans="1:13">
      <c r="A51" s="37"/>
      <c r="B51" s="32"/>
      <c r="C51" s="32" t="s">
        <v>119</v>
      </c>
      <c r="D51" s="32"/>
      <c r="E51" s="32"/>
      <c r="F51" s="32"/>
      <c r="G51" s="32"/>
      <c r="H51" s="34">
        <v>1716449.15</v>
      </c>
      <c r="I51" s="34">
        <v>888315.94</v>
      </c>
      <c r="J51" s="34"/>
      <c r="K51" s="34">
        <v>579139.22</v>
      </c>
      <c r="L51" s="34">
        <v>248993.97</v>
      </c>
      <c r="M51" s="45">
        <v>3552289.14</v>
      </c>
    </row>
    <row r="52" spans="1:13">
      <c r="A52" s="35" t="s">
        <v>207</v>
      </c>
      <c r="B52" s="35"/>
      <c r="C52" s="35"/>
      <c r="D52" s="36" t="s">
        <v>208</v>
      </c>
      <c r="E52" s="36"/>
      <c r="F52" s="36"/>
      <c r="G52" s="36"/>
      <c r="H52" s="36"/>
      <c r="I52" s="36"/>
      <c r="J52" s="46" t="s">
        <v>209</v>
      </c>
      <c r="K52" s="46"/>
      <c r="L52" s="46"/>
      <c r="M52" s="46"/>
    </row>
  </sheetData>
  <mergeCells count="162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A28:C28"/>
    <mergeCell ref="D28:I28"/>
    <mergeCell ref="J28:M28"/>
    <mergeCell ref="A29:M29"/>
    <mergeCell ref="A30:C30"/>
    <mergeCell ref="D30:I30"/>
    <mergeCell ref="J30:M30"/>
    <mergeCell ref="I31:L31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A52:C52"/>
    <mergeCell ref="D52:I52"/>
    <mergeCell ref="J52:M52"/>
    <mergeCell ref="A3:A4"/>
    <mergeCell ref="A31:A32"/>
    <mergeCell ref="B3:B4"/>
    <mergeCell ref="B31:B32"/>
    <mergeCell ref="E3:E4"/>
    <mergeCell ref="E31:E32"/>
    <mergeCell ref="F3:F4"/>
    <mergeCell ref="F31:F32"/>
    <mergeCell ref="G3:G4"/>
    <mergeCell ref="G31:G32"/>
    <mergeCell ref="H3:H4"/>
    <mergeCell ref="H31:H32"/>
    <mergeCell ref="M3:M4"/>
    <mergeCell ref="M31:M32"/>
    <mergeCell ref="C3:D4"/>
    <mergeCell ref="C31:D3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5"/>
  <sheetViews>
    <sheetView topLeftCell="M19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43.5" customHeight="1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28.5" customHeight="1" spans="1:23">
      <c r="A2" s="21" t="s">
        <v>392</v>
      </c>
      <c r="B2" s="21"/>
      <c r="C2" s="21"/>
      <c r="D2" s="22"/>
      <c r="E2" s="22"/>
      <c r="F2" s="22"/>
      <c r="G2" s="22"/>
      <c r="H2" s="22"/>
      <c r="I2" s="22"/>
      <c r="J2" s="39" t="s">
        <v>294</v>
      </c>
      <c r="K2" s="39"/>
      <c r="L2" s="39"/>
      <c r="M2" s="39"/>
      <c r="P2" s="40" t="s">
        <v>392</v>
      </c>
      <c r="Q2" s="40"/>
      <c r="R2" s="40"/>
      <c r="S2" s="22"/>
      <c r="T2" s="22"/>
      <c r="U2" s="39" t="s">
        <v>97</v>
      </c>
      <c r="V2" s="39"/>
      <c r="W2" s="39"/>
    </row>
    <row r="3" ht="18" customHeight="1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ht="18" customHeight="1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 t="s">
        <v>393</v>
      </c>
    </row>
    <row r="5" ht="25.5" customHeight="1" spans="1:23">
      <c r="A5" s="27"/>
      <c r="B5" s="28"/>
      <c r="C5" s="28" t="s">
        <v>261</v>
      </c>
      <c r="D5" s="28"/>
      <c r="E5" s="29"/>
      <c r="F5" s="30"/>
      <c r="G5" s="30"/>
      <c r="H5" s="30">
        <v>1453497.16</v>
      </c>
      <c r="I5" s="30">
        <v>874477.94</v>
      </c>
      <c r="J5" s="30"/>
      <c r="K5" s="30">
        <v>350968.07</v>
      </c>
      <c r="L5" s="30">
        <v>228051.11</v>
      </c>
      <c r="M5" s="44">
        <v>3228986.28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1971692.9</v>
      </c>
    </row>
    <row r="6" ht="25.5" customHeight="1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2839.76</v>
      </c>
      <c r="G6" s="30">
        <v>30.56</v>
      </c>
      <c r="H6" s="30">
        <v>86783.07</v>
      </c>
      <c r="I6" s="30">
        <v>19253.57</v>
      </c>
      <c r="J6" s="30"/>
      <c r="K6" s="30"/>
      <c r="L6" s="30">
        <v>67529.49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1576309.21</v>
      </c>
    </row>
    <row r="7" ht="25.5" customHeight="1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70.994</v>
      </c>
      <c r="G7" s="30">
        <v>3688.55</v>
      </c>
      <c r="H7" s="30">
        <v>261864.92</v>
      </c>
      <c r="I7" s="30">
        <v>261864.92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641339.85</v>
      </c>
    </row>
    <row r="8" ht="25.5" customHeight="1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53.028</v>
      </c>
      <c r="G8" s="30">
        <v>1696.28</v>
      </c>
      <c r="H8" s="30">
        <v>89950.34</v>
      </c>
      <c r="I8" s="30">
        <v>80372.95</v>
      </c>
      <c r="J8" s="30"/>
      <c r="K8" s="30">
        <v>318.7</v>
      </c>
      <c r="L8" s="30">
        <v>9258.69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6640875.39</v>
      </c>
    </row>
    <row r="9" ht="25.5" customHeight="1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21.2112</v>
      </c>
      <c r="G9" s="30">
        <v>3621.87</v>
      </c>
      <c r="H9" s="30">
        <v>76824.21</v>
      </c>
      <c r="I9" s="30">
        <v>9587.46</v>
      </c>
      <c r="J9" s="30"/>
      <c r="K9" s="30">
        <v>1234.49</v>
      </c>
      <c r="L9" s="30">
        <v>66002.25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215111.7</v>
      </c>
    </row>
    <row r="10" ht="25.5" customHeight="1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142.4</v>
      </c>
      <c r="G10" s="30">
        <v>1891.12</v>
      </c>
      <c r="H10" s="30">
        <v>269295.49</v>
      </c>
      <c r="I10" s="30">
        <v>87192.94</v>
      </c>
      <c r="J10" s="30"/>
      <c r="K10" s="30">
        <v>179609.12</v>
      </c>
      <c r="L10" s="30">
        <v>2493.42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140778.87</v>
      </c>
    </row>
    <row r="11" ht="36.75" customHeight="1" spans="1:23">
      <c r="A11" s="27">
        <v>6</v>
      </c>
      <c r="B11" s="28" t="s">
        <v>264</v>
      </c>
      <c r="C11" s="28" t="s">
        <v>265</v>
      </c>
      <c r="D11" s="28"/>
      <c r="E11" s="29" t="s">
        <v>155</v>
      </c>
      <c r="F11" s="30">
        <v>217</v>
      </c>
      <c r="G11" s="30">
        <v>1020.58</v>
      </c>
      <c r="H11" s="30">
        <v>221465.86</v>
      </c>
      <c r="I11" s="30">
        <v>177410.52</v>
      </c>
      <c r="J11" s="30"/>
      <c r="K11" s="30">
        <v>20914.46</v>
      </c>
      <c r="L11" s="30">
        <v>23140.88</v>
      </c>
      <c r="M11" s="44">
        <v>1703562.84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1706812.47</v>
      </c>
    </row>
    <row r="12" ht="18" customHeight="1" spans="1:23">
      <c r="A12" s="27"/>
      <c r="B12" s="28" t="s">
        <v>159</v>
      </c>
      <c r="C12" s="28" t="s">
        <v>266</v>
      </c>
      <c r="D12" s="28"/>
      <c r="E12" s="29" t="s">
        <v>249</v>
      </c>
      <c r="F12" s="30">
        <v>447.02</v>
      </c>
      <c r="G12" s="30">
        <v>201.31</v>
      </c>
      <c r="H12" s="28"/>
      <c r="I12" s="28"/>
      <c r="J12" s="28"/>
      <c r="K12" s="28"/>
      <c r="L12" s="28"/>
      <c r="M12" s="44">
        <v>89989.6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18" customHeight="1" spans="1:23">
      <c r="A13" s="27"/>
      <c r="B13" s="28" t="s">
        <v>159</v>
      </c>
      <c r="C13" s="28" t="s">
        <v>267</v>
      </c>
      <c r="D13" s="28"/>
      <c r="E13" s="29" t="s">
        <v>206</v>
      </c>
      <c r="F13" s="30">
        <v>447.02</v>
      </c>
      <c r="G13" s="30">
        <v>16.32</v>
      </c>
      <c r="H13" s="28"/>
      <c r="I13" s="28"/>
      <c r="J13" s="28"/>
      <c r="K13" s="28"/>
      <c r="L13" s="28"/>
      <c r="M13" s="44">
        <v>7295.37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1706812.47</v>
      </c>
    </row>
    <row r="14" ht="25.5" customHeight="1" spans="1:23">
      <c r="A14" s="27"/>
      <c r="B14" s="28" t="s">
        <v>159</v>
      </c>
      <c r="C14" s="28" t="s">
        <v>268</v>
      </c>
      <c r="D14" s="28"/>
      <c r="E14" s="29" t="s">
        <v>19</v>
      </c>
      <c r="F14" s="30">
        <v>2170</v>
      </c>
      <c r="G14" s="30">
        <v>682.68</v>
      </c>
      <c r="H14" s="28"/>
      <c r="I14" s="28"/>
      <c r="J14" s="28"/>
      <c r="K14" s="28"/>
      <c r="L14" s="28"/>
      <c r="M14" s="44">
        <v>1481415.6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18" customHeight="1" spans="1:23">
      <c r="A15" s="27"/>
      <c r="B15" s="28" t="s">
        <v>159</v>
      </c>
      <c r="C15" s="28" t="s">
        <v>269</v>
      </c>
      <c r="D15" s="28"/>
      <c r="E15" s="29" t="s">
        <v>270</v>
      </c>
      <c r="F15" s="30">
        <v>434</v>
      </c>
      <c r="G15" s="30">
        <v>287.7</v>
      </c>
      <c r="H15" s="28"/>
      <c r="I15" s="28"/>
      <c r="J15" s="28"/>
      <c r="K15" s="28"/>
      <c r="L15" s="28"/>
      <c r="M15" s="44">
        <v>124861.8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36.75" customHeight="1" spans="1:23">
      <c r="A16" s="27">
        <v>7</v>
      </c>
      <c r="B16" s="28" t="s">
        <v>273</v>
      </c>
      <c r="C16" s="28" t="s">
        <v>274</v>
      </c>
      <c r="D16" s="28"/>
      <c r="E16" s="29" t="s">
        <v>275</v>
      </c>
      <c r="F16" s="30">
        <v>495.2808</v>
      </c>
      <c r="G16" s="30">
        <v>137.03</v>
      </c>
      <c r="H16" s="30">
        <v>67868.33</v>
      </c>
      <c r="I16" s="30">
        <v>43228.11</v>
      </c>
      <c r="J16" s="30"/>
      <c r="K16" s="30">
        <v>12654.42</v>
      </c>
      <c r="L16" s="30">
        <v>11985.8</v>
      </c>
      <c r="M16" s="44">
        <v>178548.73</v>
      </c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370875.43</v>
      </c>
    </row>
    <row r="17" ht="25.5" customHeight="1" spans="1:23">
      <c r="A17" s="27"/>
      <c r="B17" s="28" t="s">
        <v>159</v>
      </c>
      <c r="C17" s="28" t="s">
        <v>276</v>
      </c>
      <c r="D17" s="28"/>
      <c r="E17" s="29" t="s">
        <v>275</v>
      </c>
      <c r="F17" s="30">
        <v>510.139</v>
      </c>
      <c r="G17" s="30">
        <v>350</v>
      </c>
      <c r="H17" s="28"/>
      <c r="I17" s="28"/>
      <c r="J17" s="28"/>
      <c r="K17" s="28"/>
      <c r="L17" s="28"/>
      <c r="M17" s="44">
        <v>178548.65</v>
      </c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181001.41</v>
      </c>
    </row>
    <row r="18" ht="25.5" customHeight="1" spans="1:23">
      <c r="A18" s="27">
        <v>8</v>
      </c>
      <c r="B18" s="28" t="s">
        <v>212</v>
      </c>
      <c r="C18" s="28" t="s">
        <v>213</v>
      </c>
      <c r="D18" s="28"/>
      <c r="E18" s="29" t="s">
        <v>166</v>
      </c>
      <c r="F18" s="30">
        <v>21.7</v>
      </c>
      <c r="G18" s="30">
        <v>678.08</v>
      </c>
      <c r="H18" s="30">
        <v>14714.34</v>
      </c>
      <c r="I18" s="30">
        <v>8473.63</v>
      </c>
      <c r="J18" s="30"/>
      <c r="K18" s="30">
        <v>6223.99</v>
      </c>
      <c r="L18" s="30">
        <v>16.71</v>
      </c>
      <c r="M18" s="44"/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 t="s">
        <v>394</v>
      </c>
    </row>
    <row r="19" ht="36.75" customHeight="1" spans="1:23">
      <c r="A19" s="27">
        <v>9</v>
      </c>
      <c r="B19" s="28" t="s">
        <v>295</v>
      </c>
      <c r="C19" s="28" t="s">
        <v>296</v>
      </c>
      <c r="D19" s="28"/>
      <c r="E19" s="29" t="s">
        <v>155</v>
      </c>
      <c r="F19" s="30">
        <v>85.5</v>
      </c>
      <c r="G19" s="30">
        <v>876.29</v>
      </c>
      <c r="H19" s="30">
        <v>74922.8</v>
      </c>
      <c r="I19" s="30">
        <v>59863.68</v>
      </c>
      <c r="J19" s="30"/>
      <c r="K19" s="30">
        <v>7146.09</v>
      </c>
      <c r="L19" s="30">
        <v>7913.03</v>
      </c>
      <c r="M19" s="44">
        <v>499815.9</v>
      </c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1197361.65</v>
      </c>
    </row>
    <row r="20" ht="18" customHeight="1" spans="1:23">
      <c r="A20" s="27"/>
      <c r="B20" s="28" t="s">
        <v>159</v>
      </c>
      <c r="C20" s="28" t="s">
        <v>297</v>
      </c>
      <c r="D20" s="28"/>
      <c r="E20" s="29" t="s">
        <v>249</v>
      </c>
      <c r="F20" s="30">
        <v>176.13</v>
      </c>
      <c r="G20" s="30">
        <v>120.71</v>
      </c>
      <c r="H20" s="28"/>
      <c r="I20" s="28"/>
      <c r="J20" s="28"/>
      <c r="K20" s="28"/>
      <c r="L20" s="28"/>
      <c r="M20" s="44">
        <v>21260.65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 t="s">
        <v>395</v>
      </c>
    </row>
    <row r="21" ht="18" customHeight="1" spans="1:23">
      <c r="A21" s="27"/>
      <c r="B21" s="28" t="s">
        <v>159</v>
      </c>
      <c r="C21" s="28" t="s">
        <v>298</v>
      </c>
      <c r="D21" s="28"/>
      <c r="E21" s="29" t="s">
        <v>206</v>
      </c>
      <c r="F21" s="30">
        <v>176.13</v>
      </c>
      <c r="G21" s="30">
        <v>9.01</v>
      </c>
      <c r="H21" s="28"/>
      <c r="I21" s="28"/>
      <c r="J21" s="28"/>
      <c r="K21" s="28"/>
      <c r="L21" s="28"/>
      <c r="M21" s="44">
        <v>1586.93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14543857.7</v>
      </c>
    </row>
    <row r="22" ht="25.5" customHeight="1" spans="1:23">
      <c r="A22" s="27"/>
      <c r="B22" s="28" t="s">
        <v>159</v>
      </c>
      <c r="C22" s="28" t="s">
        <v>299</v>
      </c>
      <c r="D22" s="28"/>
      <c r="E22" s="29" t="s">
        <v>19</v>
      </c>
      <c r="F22" s="30">
        <v>855</v>
      </c>
      <c r="G22" s="30">
        <v>521.91</v>
      </c>
      <c r="H22" s="28"/>
      <c r="I22" s="28"/>
      <c r="J22" s="28"/>
      <c r="K22" s="28"/>
      <c r="L22" s="28"/>
      <c r="M22" s="44">
        <v>446233.05</v>
      </c>
      <c r="P22" s="37"/>
      <c r="Q22" s="50" t="s">
        <v>201</v>
      </c>
      <c r="R22" s="50"/>
      <c r="S22" s="50"/>
      <c r="T22" s="33" t="s">
        <v>396</v>
      </c>
      <c r="U22" s="33"/>
      <c r="V22" s="33"/>
      <c r="W22" s="51"/>
    </row>
    <row r="23" ht="18" customHeight="1" spans="1:13">
      <c r="A23" s="27"/>
      <c r="B23" s="28" t="s">
        <v>159</v>
      </c>
      <c r="C23" s="28" t="s">
        <v>301</v>
      </c>
      <c r="D23" s="28"/>
      <c r="E23" s="29" t="s">
        <v>270</v>
      </c>
      <c r="F23" s="30">
        <v>171</v>
      </c>
      <c r="G23" s="30">
        <v>179.74</v>
      </c>
      <c r="H23" s="28"/>
      <c r="I23" s="28"/>
      <c r="J23" s="28"/>
      <c r="K23" s="28"/>
      <c r="L23" s="28"/>
      <c r="M23" s="44">
        <v>30735.54</v>
      </c>
    </row>
    <row r="24" ht="36.75" customHeight="1" spans="1:13">
      <c r="A24" s="27">
        <v>10</v>
      </c>
      <c r="B24" s="28" t="s">
        <v>302</v>
      </c>
      <c r="C24" s="28" t="s">
        <v>303</v>
      </c>
      <c r="D24" s="28"/>
      <c r="E24" s="29" t="s">
        <v>275</v>
      </c>
      <c r="F24" s="30">
        <v>167.3979</v>
      </c>
      <c r="G24" s="30">
        <v>143.89</v>
      </c>
      <c r="H24" s="30">
        <v>24086.88</v>
      </c>
      <c r="I24" s="30">
        <v>15758.84</v>
      </c>
      <c r="J24" s="30"/>
      <c r="K24" s="30">
        <v>4277.02</v>
      </c>
      <c r="L24" s="30">
        <v>4051.03</v>
      </c>
      <c r="M24" s="44">
        <v>60346.94</v>
      </c>
    </row>
    <row r="25" ht="18" customHeight="1" spans="1:13">
      <c r="A25" s="27"/>
      <c r="B25" s="28" t="s">
        <v>159</v>
      </c>
      <c r="C25" s="28" t="s">
        <v>276</v>
      </c>
      <c r="D25" s="28"/>
      <c r="E25" s="29" t="s">
        <v>275</v>
      </c>
      <c r="F25" s="30">
        <v>172.42</v>
      </c>
      <c r="G25" s="30">
        <v>350</v>
      </c>
      <c r="H25" s="28"/>
      <c r="I25" s="28"/>
      <c r="J25" s="28"/>
      <c r="K25" s="28"/>
      <c r="L25" s="28"/>
      <c r="M25" s="44">
        <v>60347</v>
      </c>
    </row>
    <row r="26" ht="25.5" customHeight="1" spans="1:13">
      <c r="A26" s="27">
        <v>11</v>
      </c>
      <c r="B26" s="28" t="s">
        <v>212</v>
      </c>
      <c r="C26" s="28" t="s">
        <v>213</v>
      </c>
      <c r="D26" s="28"/>
      <c r="E26" s="29" t="s">
        <v>166</v>
      </c>
      <c r="F26" s="30">
        <v>8.55</v>
      </c>
      <c r="G26" s="30">
        <v>678.08</v>
      </c>
      <c r="H26" s="30">
        <v>5797.58</v>
      </c>
      <c r="I26" s="30">
        <v>3338.69</v>
      </c>
      <c r="J26" s="30"/>
      <c r="K26" s="30">
        <v>2452.31</v>
      </c>
      <c r="L26" s="30">
        <v>6.58</v>
      </c>
      <c r="M26" s="44"/>
    </row>
    <row r="27" ht="25.5" customHeight="1" spans="1:13">
      <c r="A27" s="27">
        <v>12</v>
      </c>
      <c r="B27" s="28" t="s">
        <v>241</v>
      </c>
      <c r="C27" s="28" t="s">
        <v>242</v>
      </c>
      <c r="D27" s="28"/>
      <c r="E27" s="29" t="s">
        <v>155</v>
      </c>
      <c r="F27" s="30">
        <v>52</v>
      </c>
      <c r="G27" s="30">
        <v>250.54</v>
      </c>
      <c r="H27" s="30">
        <v>13028.08</v>
      </c>
      <c r="I27" s="30">
        <v>5055.96</v>
      </c>
      <c r="J27" s="30"/>
      <c r="K27" s="30">
        <v>44.2</v>
      </c>
      <c r="L27" s="30">
        <v>7927.92</v>
      </c>
      <c r="M27" s="44">
        <v>227130.8</v>
      </c>
    </row>
    <row r="28" ht="18" customHeight="1" spans="1:13">
      <c r="A28" s="31"/>
      <c r="B28" s="32" t="s">
        <v>159</v>
      </c>
      <c r="C28" s="32" t="s">
        <v>304</v>
      </c>
      <c r="D28" s="32"/>
      <c r="E28" s="33" t="s">
        <v>19</v>
      </c>
      <c r="F28" s="34">
        <v>520</v>
      </c>
      <c r="G28" s="34">
        <v>436.79</v>
      </c>
      <c r="H28" s="32"/>
      <c r="I28" s="32"/>
      <c r="J28" s="32"/>
      <c r="K28" s="32"/>
      <c r="L28" s="32"/>
      <c r="M28" s="45">
        <v>227130.8</v>
      </c>
    </row>
    <row r="29" ht="18" customHeight="1" spans="1:13">
      <c r="A29" s="35" t="s">
        <v>207</v>
      </c>
      <c r="B29" s="35"/>
      <c r="C29" s="35"/>
      <c r="D29" s="36" t="s">
        <v>208</v>
      </c>
      <c r="E29" s="36"/>
      <c r="F29" s="36"/>
      <c r="G29" s="36"/>
      <c r="H29" s="36"/>
      <c r="I29" s="36"/>
      <c r="J29" s="46" t="s">
        <v>209</v>
      </c>
      <c r="K29" s="46"/>
      <c r="L29" s="46"/>
      <c r="M29" s="46"/>
    </row>
    <row r="30" ht="43.5" customHeight="1" spans="1:13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38"/>
      <c r="K30" s="38"/>
      <c r="L30" s="38"/>
      <c r="M30" s="38"/>
    </row>
    <row r="31" ht="28.5" customHeight="1" spans="1:13">
      <c r="A31" s="21" t="s">
        <v>392</v>
      </c>
      <c r="B31" s="21"/>
      <c r="C31" s="21"/>
      <c r="D31" s="22"/>
      <c r="E31" s="22"/>
      <c r="F31" s="22"/>
      <c r="G31" s="22"/>
      <c r="H31" s="22"/>
      <c r="I31" s="22"/>
      <c r="J31" s="39" t="s">
        <v>305</v>
      </c>
      <c r="K31" s="39"/>
      <c r="L31" s="39"/>
      <c r="M31" s="39"/>
    </row>
    <row r="32" ht="18" customHeight="1" spans="1:13">
      <c r="A32" s="23" t="s">
        <v>98</v>
      </c>
      <c r="B32" s="24" t="s">
        <v>99</v>
      </c>
      <c r="C32" s="24" t="s">
        <v>100</v>
      </c>
      <c r="D32" s="24"/>
      <c r="E32" s="24" t="s">
        <v>101</v>
      </c>
      <c r="F32" s="24" t="s">
        <v>102</v>
      </c>
      <c r="G32" s="24" t="s">
        <v>103</v>
      </c>
      <c r="H32" s="24" t="s">
        <v>104</v>
      </c>
      <c r="I32" s="24" t="s">
        <v>105</v>
      </c>
      <c r="J32" s="24"/>
      <c r="K32" s="24"/>
      <c r="L32" s="24"/>
      <c r="M32" s="41" t="s">
        <v>106</v>
      </c>
    </row>
    <row r="33" ht="18" customHeight="1" spans="1:13">
      <c r="A33" s="25"/>
      <c r="B33" s="26"/>
      <c r="C33" s="26"/>
      <c r="D33" s="26"/>
      <c r="E33" s="26"/>
      <c r="F33" s="26"/>
      <c r="G33" s="26"/>
      <c r="H33" s="26"/>
      <c r="I33" s="26" t="s">
        <v>107</v>
      </c>
      <c r="J33" s="26"/>
      <c r="K33" s="26" t="s">
        <v>108</v>
      </c>
      <c r="L33" s="26" t="s">
        <v>109</v>
      </c>
      <c r="M33" s="43"/>
    </row>
    <row r="34" ht="36.75" customHeight="1" spans="1:13">
      <c r="A34" s="27">
        <v>13</v>
      </c>
      <c r="B34" s="28" t="s">
        <v>302</v>
      </c>
      <c r="C34" s="28" t="s">
        <v>303</v>
      </c>
      <c r="D34" s="28"/>
      <c r="E34" s="29" t="s">
        <v>275</v>
      </c>
      <c r="F34" s="30">
        <v>84.9337</v>
      </c>
      <c r="G34" s="30">
        <v>143.89</v>
      </c>
      <c r="H34" s="30">
        <v>12221.11</v>
      </c>
      <c r="I34" s="30">
        <v>7995.66</v>
      </c>
      <c r="J34" s="30"/>
      <c r="K34" s="30">
        <v>2170.06</v>
      </c>
      <c r="L34" s="30">
        <v>2055.4</v>
      </c>
      <c r="M34" s="44">
        <v>30618.6</v>
      </c>
    </row>
    <row r="35" ht="18" customHeight="1" spans="1:13">
      <c r="A35" s="27"/>
      <c r="B35" s="28" t="s">
        <v>159</v>
      </c>
      <c r="C35" s="28" t="s">
        <v>276</v>
      </c>
      <c r="D35" s="28"/>
      <c r="E35" s="29" t="s">
        <v>275</v>
      </c>
      <c r="F35" s="30">
        <v>87.482</v>
      </c>
      <c r="G35" s="30">
        <v>350</v>
      </c>
      <c r="H35" s="28"/>
      <c r="I35" s="28"/>
      <c r="J35" s="28"/>
      <c r="K35" s="28"/>
      <c r="L35" s="28"/>
      <c r="M35" s="44">
        <v>30618.7</v>
      </c>
    </row>
    <row r="36" ht="25.5" customHeight="1" spans="1:13">
      <c r="A36" s="27">
        <v>14</v>
      </c>
      <c r="B36" s="28" t="s">
        <v>306</v>
      </c>
      <c r="C36" s="28" t="s">
        <v>307</v>
      </c>
      <c r="D36" s="28"/>
      <c r="E36" s="29" t="s">
        <v>166</v>
      </c>
      <c r="F36" s="30">
        <v>5.2</v>
      </c>
      <c r="G36" s="30">
        <v>598.97</v>
      </c>
      <c r="H36" s="30">
        <v>3114.64</v>
      </c>
      <c r="I36" s="30">
        <v>1628.48</v>
      </c>
      <c r="J36" s="30"/>
      <c r="K36" s="30">
        <v>1486.16</v>
      </c>
      <c r="L36" s="30"/>
      <c r="M36" s="44"/>
    </row>
    <row r="37" ht="25.5" customHeight="1" spans="1:13">
      <c r="A37" s="27">
        <v>15</v>
      </c>
      <c r="B37" s="28" t="s">
        <v>231</v>
      </c>
      <c r="C37" s="28" t="s">
        <v>232</v>
      </c>
      <c r="D37" s="28"/>
      <c r="E37" s="29" t="s">
        <v>166</v>
      </c>
      <c r="F37" s="30">
        <v>5.2</v>
      </c>
      <c r="G37" s="30">
        <v>370.48</v>
      </c>
      <c r="H37" s="30">
        <v>1926.5</v>
      </c>
      <c r="I37" s="30">
        <v>1234.22</v>
      </c>
      <c r="J37" s="30"/>
      <c r="K37" s="30">
        <v>689.57</v>
      </c>
      <c r="L37" s="30">
        <v>2.7</v>
      </c>
      <c r="M37" s="44"/>
    </row>
    <row r="38" ht="25.5" customHeight="1" spans="1:13">
      <c r="A38" s="27">
        <v>16</v>
      </c>
      <c r="B38" s="28" t="s">
        <v>238</v>
      </c>
      <c r="C38" s="28" t="s">
        <v>239</v>
      </c>
      <c r="D38" s="28"/>
      <c r="E38" s="29" t="s">
        <v>155</v>
      </c>
      <c r="F38" s="30">
        <v>130.8</v>
      </c>
      <c r="G38" s="30">
        <v>190.56</v>
      </c>
      <c r="H38" s="30">
        <v>24925.25</v>
      </c>
      <c r="I38" s="30">
        <v>9917.26</v>
      </c>
      <c r="J38" s="30"/>
      <c r="K38" s="30">
        <v>60.17</v>
      </c>
      <c r="L38" s="30">
        <v>14947.82</v>
      </c>
      <c r="M38" s="44">
        <v>355684.44</v>
      </c>
    </row>
    <row r="39" ht="25.5" customHeight="1" spans="1:13">
      <c r="A39" s="27"/>
      <c r="B39" s="28" t="s">
        <v>159</v>
      </c>
      <c r="C39" s="28" t="s">
        <v>308</v>
      </c>
      <c r="D39" s="28"/>
      <c r="E39" s="29" t="s">
        <v>19</v>
      </c>
      <c r="F39" s="30">
        <v>1308</v>
      </c>
      <c r="G39" s="30">
        <v>271.93</v>
      </c>
      <c r="H39" s="28"/>
      <c r="I39" s="28"/>
      <c r="J39" s="28"/>
      <c r="K39" s="28"/>
      <c r="L39" s="28"/>
      <c r="M39" s="44">
        <v>355684.44</v>
      </c>
    </row>
    <row r="40" ht="36.75" customHeight="1" spans="1:13">
      <c r="A40" s="27">
        <v>17</v>
      </c>
      <c r="B40" s="28" t="s">
        <v>309</v>
      </c>
      <c r="C40" s="28" t="s">
        <v>310</v>
      </c>
      <c r="D40" s="28"/>
      <c r="E40" s="29" t="s">
        <v>275</v>
      </c>
      <c r="F40" s="30">
        <v>177.5597</v>
      </c>
      <c r="G40" s="30">
        <v>147.65</v>
      </c>
      <c r="H40" s="30">
        <v>26216.69</v>
      </c>
      <c r="I40" s="30">
        <v>18313.51</v>
      </c>
      <c r="J40" s="30"/>
      <c r="K40" s="30">
        <v>3606.24</v>
      </c>
      <c r="L40" s="30">
        <v>4296.94</v>
      </c>
      <c r="M40" s="44">
        <v>64010.27</v>
      </c>
    </row>
    <row r="41" ht="18" customHeight="1" spans="1:13">
      <c r="A41" s="27"/>
      <c r="B41" s="28" t="s">
        <v>159</v>
      </c>
      <c r="C41" s="28" t="s">
        <v>276</v>
      </c>
      <c r="D41" s="28"/>
      <c r="E41" s="29" t="s">
        <v>275</v>
      </c>
      <c r="F41" s="30">
        <v>182.886</v>
      </c>
      <c r="G41" s="30">
        <v>350</v>
      </c>
      <c r="H41" s="28"/>
      <c r="I41" s="28"/>
      <c r="J41" s="28"/>
      <c r="K41" s="28"/>
      <c r="L41" s="28"/>
      <c r="M41" s="44">
        <v>64010.1</v>
      </c>
    </row>
    <row r="42" ht="25.5" customHeight="1" spans="1:13">
      <c r="A42" s="27">
        <v>18</v>
      </c>
      <c r="B42" s="28" t="s">
        <v>311</v>
      </c>
      <c r="C42" s="28" t="s">
        <v>312</v>
      </c>
      <c r="D42" s="28"/>
      <c r="E42" s="29" t="s">
        <v>166</v>
      </c>
      <c r="F42" s="30">
        <v>13.08</v>
      </c>
      <c r="G42" s="30">
        <v>440.48</v>
      </c>
      <c r="H42" s="30">
        <v>5761.48</v>
      </c>
      <c r="I42" s="30">
        <v>3667.89</v>
      </c>
      <c r="J42" s="30"/>
      <c r="K42" s="30">
        <v>2093.58</v>
      </c>
      <c r="L42" s="30"/>
      <c r="M42" s="44"/>
    </row>
    <row r="43" ht="25.5" customHeight="1" spans="1:13">
      <c r="A43" s="27">
        <v>19</v>
      </c>
      <c r="B43" s="28" t="s">
        <v>231</v>
      </c>
      <c r="C43" s="28" t="s">
        <v>232</v>
      </c>
      <c r="D43" s="28"/>
      <c r="E43" s="29" t="s">
        <v>166</v>
      </c>
      <c r="F43" s="30">
        <v>13.08</v>
      </c>
      <c r="G43" s="30">
        <v>370.48</v>
      </c>
      <c r="H43" s="30">
        <v>4845.88</v>
      </c>
      <c r="I43" s="30">
        <v>3104.54</v>
      </c>
      <c r="J43" s="30"/>
      <c r="K43" s="30">
        <v>1734.54</v>
      </c>
      <c r="L43" s="30">
        <v>6.8</v>
      </c>
      <c r="M43" s="44"/>
    </row>
    <row r="44" ht="25.5" customHeight="1" spans="1:13">
      <c r="A44" s="27">
        <v>20</v>
      </c>
      <c r="B44" s="28" t="s">
        <v>381</v>
      </c>
      <c r="C44" s="28" t="s">
        <v>382</v>
      </c>
      <c r="D44" s="28"/>
      <c r="E44" s="29" t="s">
        <v>155</v>
      </c>
      <c r="F44" s="30">
        <v>62.5</v>
      </c>
      <c r="G44" s="30">
        <v>127.47</v>
      </c>
      <c r="H44" s="30">
        <v>7966.88</v>
      </c>
      <c r="I44" s="30">
        <v>3554.38</v>
      </c>
      <c r="J44" s="30"/>
      <c r="K44" s="30">
        <v>13.13</v>
      </c>
      <c r="L44" s="30">
        <v>4399.38</v>
      </c>
      <c r="M44" s="44">
        <v>85262.5</v>
      </c>
    </row>
    <row r="45" ht="18" customHeight="1" spans="1:13">
      <c r="A45" s="27"/>
      <c r="B45" s="28" t="s">
        <v>159</v>
      </c>
      <c r="C45" s="28" t="s">
        <v>383</v>
      </c>
      <c r="D45" s="28"/>
      <c r="E45" s="29" t="s">
        <v>19</v>
      </c>
      <c r="F45" s="30">
        <v>625</v>
      </c>
      <c r="G45" s="30">
        <v>136.42</v>
      </c>
      <c r="H45" s="28"/>
      <c r="I45" s="28"/>
      <c r="J45" s="28"/>
      <c r="K45" s="28"/>
      <c r="L45" s="28"/>
      <c r="M45" s="44">
        <v>85262.5</v>
      </c>
    </row>
    <row r="46" ht="36.75" customHeight="1" spans="1:13">
      <c r="A46" s="27">
        <v>21</v>
      </c>
      <c r="B46" s="28" t="s">
        <v>309</v>
      </c>
      <c r="C46" s="28" t="s">
        <v>310</v>
      </c>
      <c r="D46" s="28"/>
      <c r="E46" s="29" t="s">
        <v>275</v>
      </c>
      <c r="F46" s="30">
        <v>66.5888</v>
      </c>
      <c r="G46" s="30">
        <v>147.65</v>
      </c>
      <c r="H46" s="30">
        <v>9831.84</v>
      </c>
      <c r="I46" s="30">
        <v>6867.97</v>
      </c>
      <c r="J46" s="30"/>
      <c r="K46" s="30">
        <v>1352.42</v>
      </c>
      <c r="L46" s="30">
        <v>1611.45</v>
      </c>
      <c r="M46" s="44">
        <v>24005.26</v>
      </c>
    </row>
    <row r="47" ht="18" customHeight="1" spans="1:13">
      <c r="A47" s="27"/>
      <c r="B47" s="28" t="s">
        <v>159</v>
      </c>
      <c r="C47" s="28" t="s">
        <v>276</v>
      </c>
      <c r="D47" s="28"/>
      <c r="E47" s="29" t="s">
        <v>275</v>
      </c>
      <c r="F47" s="30">
        <v>68.586</v>
      </c>
      <c r="G47" s="30">
        <v>350</v>
      </c>
      <c r="H47" s="28"/>
      <c r="I47" s="28"/>
      <c r="J47" s="28"/>
      <c r="K47" s="28"/>
      <c r="L47" s="28"/>
      <c r="M47" s="44">
        <v>24005.1</v>
      </c>
    </row>
    <row r="48" ht="25.5" customHeight="1" spans="1:13">
      <c r="A48" s="27">
        <v>22</v>
      </c>
      <c r="B48" s="28" t="s">
        <v>169</v>
      </c>
      <c r="C48" s="28" t="s">
        <v>170</v>
      </c>
      <c r="D48" s="28"/>
      <c r="E48" s="29" t="s">
        <v>166</v>
      </c>
      <c r="F48" s="30">
        <v>6.25</v>
      </c>
      <c r="G48" s="30">
        <v>320.59</v>
      </c>
      <c r="H48" s="30">
        <v>2003.69</v>
      </c>
      <c r="I48" s="30">
        <v>1480.94</v>
      </c>
      <c r="J48" s="30"/>
      <c r="K48" s="30">
        <v>522.75</v>
      </c>
      <c r="L48" s="30"/>
      <c r="M48" s="44"/>
    </row>
    <row r="49" ht="36.75" customHeight="1" spans="1:13">
      <c r="A49" s="27">
        <v>23</v>
      </c>
      <c r="B49" s="28" t="s">
        <v>271</v>
      </c>
      <c r="C49" s="28" t="s">
        <v>272</v>
      </c>
      <c r="D49" s="28"/>
      <c r="E49" s="29" t="s">
        <v>166</v>
      </c>
      <c r="F49" s="30">
        <v>54.78</v>
      </c>
      <c r="G49" s="30">
        <v>2703.2</v>
      </c>
      <c r="H49" s="30">
        <v>148081.3</v>
      </c>
      <c r="I49" s="30">
        <v>45311.82</v>
      </c>
      <c r="J49" s="30"/>
      <c r="K49" s="30">
        <v>102364.65</v>
      </c>
      <c r="L49" s="30">
        <v>404.82</v>
      </c>
      <c r="M49" s="44"/>
    </row>
    <row r="50" ht="25.5" customHeight="1" spans="1:13">
      <c r="A50" s="27"/>
      <c r="B50" s="28"/>
      <c r="C50" s="28" t="s">
        <v>277</v>
      </c>
      <c r="D50" s="28"/>
      <c r="E50" s="29"/>
      <c r="F50" s="30"/>
      <c r="G50" s="30"/>
      <c r="H50" s="30">
        <v>118742.05</v>
      </c>
      <c r="I50" s="30">
        <v>37985.42</v>
      </c>
      <c r="J50" s="30"/>
      <c r="K50" s="30">
        <v>73891.75</v>
      </c>
      <c r="L50" s="30">
        <v>6864.88</v>
      </c>
      <c r="M50" s="44">
        <v>106006.89</v>
      </c>
    </row>
    <row r="51" ht="48" customHeight="1" spans="1:13">
      <c r="A51" s="27">
        <v>1</v>
      </c>
      <c r="B51" s="28" t="s">
        <v>278</v>
      </c>
      <c r="C51" s="28" t="s">
        <v>279</v>
      </c>
      <c r="D51" s="28"/>
      <c r="E51" s="29" t="s">
        <v>112</v>
      </c>
      <c r="F51" s="30">
        <v>12</v>
      </c>
      <c r="G51" s="30">
        <v>9052.22</v>
      </c>
      <c r="H51" s="30">
        <v>108626.64</v>
      </c>
      <c r="I51" s="30">
        <v>31797.48</v>
      </c>
      <c r="J51" s="30"/>
      <c r="K51" s="30">
        <v>72297.72</v>
      </c>
      <c r="L51" s="30">
        <v>4531.44</v>
      </c>
      <c r="M51" s="44"/>
    </row>
    <row r="52" ht="25.5" customHeight="1" spans="1:13">
      <c r="A52" s="27">
        <v>2</v>
      </c>
      <c r="B52" s="28" t="s">
        <v>280</v>
      </c>
      <c r="C52" s="28" t="s">
        <v>281</v>
      </c>
      <c r="D52" s="28"/>
      <c r="E52" s="29" t="s">
        <v>206</v>
      </c>
      <c r="F52" s="30">
        <v>3</v>
      </c>
      <c r="G52" s="30">
        <v>466.76</v>
      </c>
      <c r="H52" s="30">
        <v>1400.28</v>
      </c>
      <c r="I52" s="30">
        <v>784.74</v>
      </c>
      <c r="J52" s="30"/>
      <c r="K52" s="30">
        <v>54</v>
      </c>
      <c r="L52" s="30">
        <v>561.54</v>
      </c>
      <c r="M52" s="44">
        <v>36904.2</v>
      </c>
    </row>
    <row r="53" ht="25.5" customHeight="1" spans="1:13">
      <c r="A53" s="27"/>
      <c r="B53" s="28" t="s">
        <v>159</v>
      </c>
      <c r="C53" s="28" t="s">
        <v>283</v>
      </c>
      <c r="D53" s="28"/>
      <c r="E53" s="29" t="s">
        <v>206</v>
      </c>
      <c r="F53" s="30">
        <v>3</v>
      </c>
      <c r="G53" s="30">
        <v>12301.4</v>
      </c>
      <c r="H53" s="28"/>
      <c r="I53" s="28"/>
      <c r="J53" s="28"/>
      <c r="K53" s="28"/>
      <c r="L53" s="28"/>
      <c r="M53" s="44">
        <v>36904.2</v>
      </c>
    </row>
    <row r="54" ht="25.5" customHeight="1" spans="1:13">
      <c r="A54" s="27">
        <v>3</v>
      </c>
      <c r="B54" s="28" t="s">
        <v>313</v>
      </c>
      <c r="C54" s="28" t="s">
        <v>314</v>
      </c>
      <c r="D54" s="28"/>
      <c r="E54" s="29" t="s">
        <v>206</v>
      </c>
      <c r="F54" s="30">
        <v>3</v>
      </c>
      <c r="G54" s="30">
        <v>386.07</v>
      </c>
      <c r="H54" s="30">
        <v>1158.21</v>
      </c>
      <c r="I54" s="30">
        <v>646.62</v>
      </c>
      <c r="J54" s="30"/>
      <c r="K54" s="30">
        <v>53.37</v>
      </c>
      <c r="L54" s="30">
        <v>458.22</v>
      </c>
      <c r="M54" s="44">
        <v>23800.53</v>
      </c>
    </row>
    <row r="55" ht="25.5" customHeight="1" spans="1:13">
      <c r="A55" s="31"/>
      <c r="B55" s="32" t="s">
        <v>159</v>
      </c>
      <c r="C55" s="32" t="s">
        <v>315</v>
      </c>
      <c r="D55" s="32"/>
      <c r="E55" s="33" t="s">
        <v>206</v>
      </c>
      <c r="F55" s="34">
        <v>3</v>
      </c>
      <c r="G55" s="34">
        <v>7933.51</v>
      </c>
      <c r="H55" s="32"/>
      <c r="I55" s="32"/>
      <c r="J55" s="32"/>
      <c r="K55" s="32"/>
      <c r="L55" s="32"/>
      <c r="M55" s="45">
        <v>23800.53</v>
      </c>
    </row>
    <row r="56" ht="18" customHeight="1" spans="1:13">
      <c r="A56" s="35" t="s">
        <v>207</v>
      </c>
      <c r="B56" s="35"/>
      <c r="C56" s="35"/>
      <c r="D56" s="36" t="s">
        <v>208</v>
      </c>
      <c r="E56" s="36"/>
      <c r="F56" s="36"/>
      <c r="G56" s="36"/>
      <c r="H56" s="36"/>
      <c r="I56" s="36"/>
      <c r="J56" s="46" t="s">
        <v>209</v>
      </c>
      <c r="K56" s="46"/>
      <c r="L56" s="46"/>
      <c r="M56" s="46"/>
    </row>
    <row r="57" ht="43.5" customHeight="1" spans="1:13">
      <c r="A57" s="20" t="s">
        <v>95</v>
      </c>
      <c r="B57" s="20"/>
      <c r="C57" s="20"/>
      <c r="D57" s="20"/>
      <c r="E57" s="20"/>
      <c r="F57" s="20"/>
      <c r="G57" s="20"/>
      <c r="H57" s="20"/>
      <c r="I57" s="20"/>
      <c r="J57" s="38"/>
      <c r="K57" s="38"/>
      <c r="L57" s="38"/>
      <c r="M57" s="38"/>
    </row>
    <row r="58" ht="28.5" customHeight="1" spans="1:13">
      <c r="A58" s="21" t="s">
        <v>392</v>
      </c>
      <c r="B58" s="21"/>
      <c r="C58" s="21"/>
      <c r="D58" s="22"/>
      <c r="E58" s="22"/>
      <c r="F58" s="22"/>
      <c r="G58" s="22"/>
      <c r="H58" s="22"/>
      <c r="I58" s="22"/>
      <c r="J58" s="39" t="s">
        <v>322</v>
      </c>
      <c r="K58" s="39"/>
      <c r="L58" s="39"/>
      <c r="M58" s="39"/>
    </row>
    <row r="59" ht="18" customHeight="1" spans="1:13">
      <c r="A59" s="23" t="s">
        <v>98</v>
      </c>
      <c r="B59" s="24" t="s">
        <v>99</v>
      </c>
      <c r="C59" s="24" t="s">
        <v>100</v>
      </c>
      <c r="D59" s="24"/>
      <c r="E59" s="24" t="s">
        <v>101</v>
      </c>
      <c r="F59" s="24" t="s">
        <v>102</v>
      </c>
      <c r="G59" s="24" t="s">
        <v>103</v>
      </c>
      <c r="H59" s="24" t="s">
        <v>104</v>
      </c>
      <c r="I59" s="24" t="s">
        <v>105</v>
      </c>
      <c r="J59" s="24"/>
      <c r="K59" s="24"/>
      <c r="L59" s="24"/>
      <c r="M59" s="41" t="s">
        <v>106</v>
      </c>
    </row>
    <row r="60" ht="18" customHeight="1" spans="1:13">
      <c r="A60" s="25"/>
      <c r="B60" s="26"/>
      <c r="C60" s="26"/>
      <c r="D60" s="26"/>
      <c r="E60" s="26"/>
      <c r="F60" s="26"/>
      <c r="G60" s="26"/>
      <c r="H60" s="26"/>
      <c r="I60" s="26" t="s">
        <v>107</v>
      </c>
      <c r="J60" s="26"/>
      <c r="K60" s="26" t="s">
        <v>108</v>
      </c>
      <c r="L60" s="26" t="s">
        <v>109</v>
      </c>
      <c r="M60" s="43"/>
    </row>
    <row r="61" ht="25.5" customHeight="1" spans="1:13">
      <c r="A61" s="27">
        <v>4</v>
      </c>
      <c r="B61" s="28" t="s">
        <v>316</v>
      </c>
      <c r="C61" s="28" t="s">
        <v>317</v>
      </c>
      <c r="D61" s="28"/>
      <c r="E61" s="29" t="s">
        <v>206</v>
      </c>
      <c r="F61" s="30">
        <v>3</v>
      </c>
      <c r="G61" s="30">
        <v>302.21</v>
      </c>
      <c r="H61" s="30">
        <v>906.63</v>
      </c>
      <c r="I61" s="30">
        <v>521.55</v>
      </c>
      <c r="J61" s="30"/>
      <c r="K61" s="30">
        <v>44.37</v>
      </c>
      <c r="L61" s="30">
        <v>340.71</v>
      </c>
      <c r="M61" s="44">
        <v>17817.84</v>
      </c>
    </row>
    <row r="62" ht="25.5" customHeight="1" spans="1:13">
      <c r="A62" s="27"/>
      <c r="B62" s="28" t="s">
        <v>159</v>
      </c>
      <c r="C62" s="28" t="s">
        <v>318</v>
      </c>
      <c r="D62" s="28"/>
      <c r="E62" s="29" t="s">
        <v>206</v>
      </c>
      <c r="F62" s="30">
        <v>3</v>
      </c>
      <c r="G62" s="30">
        <v>5939.28</v>
      </c>
      <c r="H62" s="28"/>
      <c r="I62" s="28"/>
      <c r="J62" s="28"/>
      <c r="K62" s="28"/>
      <c r="L62" s="28"/>
      <c r="M62" s="44">
        <v>17817.84</v>
      </c>
    </row>
    <row r="63" ht="25.5" customHeight="1" spans="1:13">
      <c r="A63" s="27">
        <v>5</v>
      </c>
      <c r="B63" s="28" t="s">
        <v>319</v>
      </c>
      <c r="C63" s="28" t="s">
        <v>320</v>
      </c>
      <c r="D63" s="28"/>
      <c r="E63" s="29" t="s">
        <v>206</v>
      </c>
      <c r="F63" s="30">
        <v>5</v>
      </c>
      <c r="G63" s="30">
        <v>214.05</v>
      </c>
      <c r="H63" s="30">
        <v>1070.25</v>
      </c>
      <c r="I63" s="30">
        <v>659.35</v>
      </c>
      <c r="J63" s="30"/>
      <c r="K63" s="30">
        <v>42.85</v>
      </c>
      <c r="L63" s="30">
        <v>368.05</v>
      </c>
      <c r="M63" s="44">
        <v>9919.6</v>
      </c>
    </row>
    <row r="64" ht="25.5" customHeight="1" spans="1:13">
      <c r="A64" s="27"/>
      <c r="B64" s="28" t="s">
        <v>159</v>
      </c>
      <c r="C64" s="28" t="s">
        <v>321</v>
      </c>
      <c r="D64" s="28"/>
      <c r="E64" s="29" t="s">
        <v>206</v>
      </c>
      <c r="F64" s="30">
        <v>5</v>
      </c>
      <c r="G64" s="30">
        <v>1983.92</v>
      </c>
      <c r="H64" s="28"/>
      <c r="I64" s="28"/>
      <c r="J64" s="28"/>
      <c r="K64" s="28"/>
      <c r="L64" s="28"/>
      <c r="M64" s="44">
        <v>9919.6</v>
      </c>
    </row>
    <row r="65" ht="25.5" customHeight="1" spans="1:13">
      <c r="A65" s="27">
        <v>6</v>
      </c>
      <c r="B65" s="28" t="s">
        <v>284</v>
      </c>
      <c r="C65" s="28" t="s">
        <v>285</v>
      </c>
      <c r="D65" s="28"/>
      <c r="E65" s="29" t="s">
        <v>206</v>
      </c>
      <c r="F65" s="30">
        <v>8</v>
      </c>
      <c r="G65" s="30">
        <v>55.09</v>
      </c>
      <c r="H65" s="30">
        <v>440.72</v>
      </c>
      <c r="I65" s="30">
        <v>411.6</v>
      </c>
      <c r="J65" s="30"/>
      <c r="K65" s="30">
        <v>29.12</v>
      </c>
      <c r="L65" s="30"/>
      <c r="M65" s="44">
        <v>3480.96</v>
      </c>
    </row>
    <row r="66" ht="25.5" customHeight="1" spans="1:13">
      <c r="A66" s="27"/>
      <c r="B66" s="28" t="s">
        <v>159</v>
      </c>
      <c r="C66" s="28" t="s">
        <v>286</v>
      </c>
      <c r="D66" s="28"/>
      <c r="E66" s="29" t="s">
        <v>206</v>
      </c>
      <c r="F66" s="30">
        <v>8</v>
      </c>
      <c r="G66" s="30">
        <v>435.12</v>
      </c>
      <c r="H66" s="28"/>
      <c r="I66" s="28"/>
      <c r="J66" s="28"/>
      <c r="K66" s="28"/>
      <c r="L66" s="28"/>
      <c r="M66" s="44">
        <v>3480.96</v>
      </c>
    </row>
    <row r="67" ht="25.5" customHeight="1" spans="1:13">
      <c r="A67" s="27">
        <v>7</v>
      </c>
      <c r="B67" s="28" t="s">
        <v>284</v>
      </c>
      <c r="C67" s="28" t="s">
        <v>285</v>
      </c>
      <c r="D67" s="28"/>
      <c r="E67" s="29" t="s">
        <v>206</v>
      </c>
      <c r="F67" s="30">
        <v>8</v>
      </c>
      <c r="G67" s="30">
        <v>55.09</v>
      </c>
      <c r="H67" s="30">
        <v>440.72</v>
      </c>
      <c r="I67" s="30">
        <v>411.6</v>
      </c>
      <c r="J67" s="30"/>
      <c r="K67" s="30">
        <v>29.12</v>
      </c>
      <c r="L67" s="30"/>
      <c r="M67" s="44">
        <v>2757.44</v>
      </c>
    </row>
    <row r="68" ht="25.5" customHeight="1" spans="1:13">
      <c r="A68" s="27"/>
      <c r="B68" s="28" t="s">
        <v>159</v>
      </c>
      <c r="C68" s="28" t="s">
        <v>287</v>
      </c>
      <c r="D68" s="28"/>
      <c r="E68" s="29" t="s">
        <v>206</v>
      </c>
      <c r="F68" s="30">
        <v>8</v>
      </c>
      <c r="G68" s="30">
        <v>344.68</v>
      </c>
      <c r="H68" s="28"/>
      <c r="I68" s="28"/>
      <c r="J68" s="28"/>
      <c r="K68" s="28"/>
      <c r="L68" s="28"/>
      <c r="M68" s="44">
        <v>2757.44</v>
      </c>
    </row>
    <row r="69" ht="36.75" customHeight="1" spans="1:13">
      <c r="A69" s="27">
        <v>8</v>
      </c>
      <c r="B69" s="28" t="s">
        <v>326</v>
      </c>
      <c r="C69" s="28" t="s">
        <v>327</v>
      </c>
      <c r="D69" s="28"/>
      <c r="E69" s="29" t="s">
        <v>325</v>
      </c>
      <c r="F69" s="30">
        <v>4</v>
      </c>
      <c r="G69" s="30">
        <v>1174.65</v>
      </c>
      <c r="H69" s="30">
        <v>4698.6</v>
      </c>
      <c r="I69" s="30">
        <v>2752.48</v>
      </c>
      <c r="J69" s="30"/>
      <c r="K69" s="30">
        <v>1341.2</v>
      </c>
      <c r="L69" s="30">
        <v>604.92</v>
      </c>
      <c r="M69" s="44">
        <v>11326.32</v>
      </c>
    </row>
    <row r="70" ht="18" customHeight="1" spans="1:13">
      <c r="A70" s="27"/>
      <c r="B70" s="28" t="s">
        <v>159</v>
      </c>
      <c r="C70" s="28" t="s">
        <v>327</v>
      </c>
      <c r="D70" s="28"/>
      <c r="E70" s="29" t="s">
        <v>206</v>
      </c>
      <c r="F70" s="30">
        <v>4</v>
      </c>
      <c r="G70" s="30">
        <v>2831.58</v>
      </c>
      <c r="H70" s="28"/>
      <c r="I70" s="28"/>
      <c r="J70" s="28"/>
      <c r="K70" s="28"/>
      <c r="L70" s="28"/>
      <c r="M70" s="44">
        <v>11326.32</v>
      </c>
    </row>
    <row r="71" ht="25.5" customHeight="1" spans="1:13">
      <c r="A71" s="27"/>
      <c r="B71" s="28"/>
      <c r="C71" s="28" t="s">
        <v>328</v>
      </c>
      <c r="D71" s="28"/>
      <c r="E71" s="29"/>
      <c r="F71" s="30"/>
      <c r="G71" s="30"/>
      <c r="H71" s="30">
        <v>1755505.19</v>
      </c>
      <c r="I71" s="30">
        <v>382714.47</v>
      </c>
      <c r="J71" s="30"/>
      <c r="K71" s="30">
        <v>1122072.46</v>
      </c>
      <c r="L71" s="30">
        <v>250718.25</v>
      </c>
      <c r="M71" s="44">
        <v>489158.91</v>
      </c>
    </row>
    <row r="72" ht="25.5" customHeight="1" spans="1:13">
      <c r="A72" s="27">
        <v>1</v>
      </c>
      <c r="B72" s="28" t="s">
        <v>110</v>
      </c>
      <c r="C72" s="28" t="s">
        <v>329</v>
      </c>
      <c r="D72" s="28"/>
      <c r="E72" s="29" t="s">
        <v>112</v>
      </c>
      <c r="F72" s="30">
        <v>9</v>
      </c>
      <c r="G72" s="30">
        <v>120000</v>
      </c>
      <c r="H72" s="30">
        <v>1080000</v>
      </c>
      <c r="I72" s="30"/>
      <c r="J72" s="30"/>
      <c r="K72" s="30">
        <v>1080000</v>
      </c>
      <c r="L72" s="30"/>
      <c r="M72" s="44"/>
    </row>
    <row r="73" ht="36.75" customHeight="1" spans="1:13">
      <c r="A73" s="27">
        <v>2</v>
      </c>
      <c r="B73" s="28" t="s">
        <v>330</v>
      </c>
      <c r="C73" s="28" t="s">
        <v>331</v>
      </c>
      <c r="D73" s="28"/>
      <c r="E73" s="29" t="s">
        <v>332</v>
      </c>
      <c r="F73" s="30">
        <v>9</v>
      </c>
      <c r="G73" s="30">
        <v>4220.92</v>
      </c>
      <c r="H73" s="30">
        <v>37988.28</v>
      </c>
      <c r="I73" s="30">
        <v>15741.99</v>
      </c>
      <c r="J73" s="30"/>
      <c r="K73" s="30">
        <v>10702.44</v>
      </c>
      <c r="L73" s="30">
        <v>11543.85</v>
      </c>
      <c r="M73" s="44"/>
    </row>
    <row r="74" ht="25.5" customHeight="1" spans="1:13">
      <c r="A74" s="27">
        <v>3</v>
      </c>
      <c r="B74" s="28" t="s">
        <v>333</v>
      </c>
      <c r="C74" s="28" t="s">
        <v>334</v>
      </c>
      <c r="D74" s="28"/>
      <c r="E74" s="29" t="s">
        <v>249</v>
      </c>
      <c r="F74" s="30">
        <v>1</v>
      </c>
      <c r="G74" s="30">
        <v>28884.51</v>
      </c>
      <c r="H74" s="30">
        <v>28884.51</v>
      </c>
      <c r="I74" s="30">
        <v>10628.36</v>
      </c>
      <c r="J74" s="30"/>
      <c r="K74" s="30">
        <v>3255.97</v>
      </c>
      <c r="L74" s="30">
        <v>15000.18</v>
      </c>
      <c r="M74" s="44">
        <v>791.91</v>
      </c>
    </row>
    <row r="75" ht="18" customHeight="1" spans="1:13">
      <c r="A75" s="27"/>
      <c r="B75" s="28" t="s">
        <v>159</v>
      </c>
      <c r="C75" s="28" t="s">
        <v>335</v>
      </c>
      <c r="D75" s="28"/>
      <c r="E75" s="29" t="s">
        <v>206</v>
      </c>
      <c r="F75" s="30">
        <v>1</v>
      </c>
      <c r="G75" s="30">
        <v>791.91</v>
      </c>
      <c r="H75" s="28"/>
      <c r="I75" s="28"/>
      <c r="J75" s="28"/>
      <c r="K75" s="28"/>
      <c r="L75" s="28"/>
      <c r="M75" s="44">
        <v>791.91</v>
      </c>
    </row>
    <row r="76" ht="25.5" customHeight="1" spans="1:13">
      <c r="A76" s="27">
        <v>4</v>
      </c>
      <c r="B76" s="28" t="s">
        <v>336</v>
      </c>
      <c r="C76" s="28" t="s">
        <v>337</v>
      </c>
      <c r="D76" s="28"/>
      <c r="E76" s="29" t="s">
        <v>155</v>
      </c>
      <c r="F76" s="30">
        <v>40</v>
      </c>
      <c r="G76" s="30">
        <v>4173.38</v>
      </c>
      <c r="H76" s="30">
        <v>166935.2</v>
      </c>
      <c r="I76" s="30">
        <v>21724</v>
      </c>
      <c r="J76" s="30"/>
      <c r="K76" s="30">
        <v>2988.4</v>
      </c>
      <c r="L76" s="30">
        <v>142222.8</v>
      </c>
      <c r="M76" s="44"/>
    </row>
    <row r="77" ht="25.5" customHeight="1" spans="1:13">
      <c r="A77" s="27">
        <v>5</v>
      </c>
      <c r="B77" s="28" t="s">
        <v>338</v>
      </c>
      <c r="C77" s="28" t="s">
        <v>339</v>
      </c>
      <c r="D77" s="28"/>
      <c r="E77" s="29" t="s">
        <v>155</v>
      </c>
      <c r="F77" s="30">
        <v>40</v>
      </c>
      <c r="G77" s="30">
        <v>7894.56</v>
      </c>
      <c r="H77" s="30">
        <v>315782.4</v>
      </c>
      <c r="I77" s="30">
        <v>236581.2</v>
      </c>
      <c r="J77" s="30"/>
      <c r="K77" s="30"/>
      <c r="L77" s="30">
        <v>79201.2</v>
      </c>
      <c r="M77" s="44">
        <v>448330.8</v>
      </c>
    </row>
    <row r="78" ht="25.5" customHeight="1" spans="1:13">
      <c r="A78" s="27"/>
      <c r="B78" s="28" t="s">
        <v>159</v>
      </c>
      <c r="C78" s="28" t="s">
        <v>340</v>
      </c>
      <c r="D78" s="28"/>
      <c r="E78" s="29" t="s">
        <v>19</v>
      </c>
      <c r="F78" s="30">
        <v>404</v>
      </c>
      <c r="G78" s="30">
        <v>1109.73</v>
      </c>
      <c r="H78" s="28"/>
      <c r="I78" s="28"/>
      <c r="J78" s="28"/>
      <c r="K78" s="28"/>
      <c r="L78" s="28"/>
      <c r="M78" s="44">
        <v>448330.92</v>
      </c>
    </row>
    <row r="79" ht="36.75" customHeight="1" spans="1:13">
      <c r="A79" s="27">
        <v>6</v>
      </c>
      <c r="B79" s="28" t="s">
        <v>341</v>
      </c>
      <c r="C79" s="28" t="s">
        <v>342</v>
      </c>
      <c r="D79" s="28"/>
      <c r="E79" s="29" t="s">
        <v>343</v>
      </c>
      <c r="F79" s="30">
        <v>15.9</v>
      </c>
      <c r="G79" s="30">
        <v>582.82</v>
      </c>
      <c r="H79" s="30">
        <v>9266.84</v>
      </c>
      <c r="I79" s="30">
        <v>7599.56</v>
      </c>
      <c r="J79" s="30"/>
      <c r="K79" s="30">
        <v>1667.27</v>
      </c>
      <c r="L79" s="30"/>
      <c r="M79" s="44"/>
    </row>
    <row r="80" ht="25.5" customHeight="1" spans="1:13">
      <c r="A80" s="27">
        <v>7</v>
      </c>
      <c r="B80" s="28" t="s">
        <v>344</v>
      </c>
      <c r="C80" s="28" t="s">
        <v>345</v>
      </c>
      <c r="D80" s="28"/>
      <c r="E80" s="29" t="s">
        <v>343</v>
      </c>
      <c r="F80" s="30">
        <v>15.9</v>
      </c>
      <c r="G80" s="30">
        <v>3153.09</v>
      </c>
      <c r="H80" s="30">
        <v>50134.13</v>
      </c>
      <c r="I80" s="30">
        <v>29386.54</v>
      </c>
      <c r="J80" s="30"/>
      <c r="K80" s="30">
        <v>17997.37</v>
      </c>
      <c r="L80" s="30">
        <v>2750.22</v>
      </c>
      <c r="M80" s="44">
        <v>19008.45</v>
      </c>
    </row>
    <row r="81" ht="18" customHeight="1" spans="1:13">
      <c r="A81" s="27"/>
      <c r="B81" s="28" t="s">
        <v>159</v>
      </c>
      <c r="C81" s="28" t="s">
        <v>346</v>
      </c>
      <c r="D81" s="28"/>
      <c r="E81" s="29" t="s">
        <v>206</v>
      </c>
      <c r="F81" s="30">
        <v>159</v>
      </c>
      <c r="G81" s="30">
        <v>119.55</v>
      </c>
      <c r="H81" s="28"/>
      <c r="I81" s="28"/>
      <c r="J81" s="28"/>
      <c r="K81" s="28"/>
      <c r="L81" s="28"/>
      <c r="M81" s="44">
        <v>19008.45</v>
      </c>
    </row>
    <row r="82" ht="25.5" customHeight="1" spans="1:13">
      <c r="A82" s="27">
        <v>8</v>
      </c>
      <c r="B82" s="28" t="s">
        <v>347</v>
      </c>
      <c r="C82" s="28" t="s">
        <v>348</v>
      </c>
      <c r="D82" s="28"/>
      <c r="E82" s="29" t="s">
        <v>343</v>
      </c>
      <c r="F82" s="30">
        <v>15.9</v>
      </c>
      <c r="G82" s="30">
        <v>4183.26</v>
      </c>
      <c r="H82" s="30">
        <v>66513.83</v>
      </c>
      <c r="I82" s="30">
        <v>61052.82</v>
      </c>
      <c r="J82" s="30"/>
      <c r="K82" s="30">
        <v>5461.01</v>
      </c>
      <c r="L82" s="30"/>
      <c r="M82" s="44">
        <v>21027.75</v>
      </c>
    </row>
    <row r="83" ht="18" customHeight="1" spans="1:13">
      <c r="A83" s="31"/>
      <c r="B83" s="32" t="s">
        <v>159</v>
      </c>
      <c r="C83" s="32" t="s">
        <v>349</v>
      </c>
      <c r="D83" s="32"/>
      <c r="E83" s="33" t="s">
        <v>206</v>
      </c>
      <c r="F83" s="34">
        <v>159</v>
      </c>
      <c r="G83" s="34">
        <v>132.25</v>
      </c>
      <c r="H83" s="32"/>
      <c r="I83" s="32"/>
      <c r="J83" s="32"/>
      <c r="K83" s="32"/>
      <c r="L83" s="32"/>
      <c r="M83" s="45">
        <v>21027.75</v>
      </c>
    </row>
    <row r="84" ht="18" customHeight="1" spans="1:13">
      <c r="A84" s="35" t="s">
        <v>207</v>
      </c>
      <c r="B84" s="35"/>
      <c r="C84" s="35"/>
      <c r="D84" s="36" t="s">
        <v>208</v>
      </c>
      <c r="E84" s="36"/>
      <c r="F84" s="36"/>
      <c r="G84" s="36"/>
      <c r="H84" s="36"/>
      <c r="I84" s="36"/>
      <c r="J84" s="46" t="s">
        <v>209</v>
      </c>
      <c r="K84" s="46"/>
      <c r="L84" s="46"/>
      <c r="M84" s="46"/>
    </row>
    <row r="85" ht="43.5" customHeight="1" spans="1:13">
      <c r="A85" s="20" t="s">
        <v>95</v>
      </c>
      <c r="B85" s="20"/>
      <c r="C85" s="20"/>
      <c r="D85" s="20"/>
      <c r="E85" s="20"/>
      <c r="F85" s="20"/>
      <c r="G85" s="20"/>
      <c r="H85" s="20"/>
      <c r="I85" s="20"/>
      <c r="J85" s="38"/>
      <c r="K85" s="38"/>
      <c r="L85" s="38"/>
      <c r="M85" s="38"/>
    </row>
    <row r="86" ht="28.5" customHeight="1" spans="1:13">
      <c r="A86" s="21" t="s">
        <v>392</v>
      </c>
      <c r="B86" s="21"/>
      <c r="C86" s="21"/>
      <c r="D86" s="22"/>
      <c r="E86" s="22"/>
      <c r="F86" s="22"/>
      <c r="G86" s="22"/>
      <c r="H86" s="22"/>
      <c r="I86" s="22"/>
      <c r="J86" s="39" t="s">
        <v>356</v>
      </c>
      <c r="K86" s="39"/>
      <c r="L86" s="39"/>
      <c r="M86" s="39"/>
    </row>
    <row r="87" ht="18" customHeight="1" spans="1:13">
      <c r="A87" s="23" t="s">
        <v>98</v>
      </c>
      <c r="B87" s="24" t="s">
        <v>99</v>
      </c>
      <c r="C87" s="24" t="s">
        <v>100</v>
      </c>
      <c r="D87" s="24"/>
      <c r="E87" s="24" t="s">
        <v>101</v>
      </c>
      <c r="F87" s="24" t="s">
        <v>102</v>
      </c>
      <c r="G87" s="24" t="s">
        <v>103</v>
      </c>
      <c r="H87" s="24" t="s">
        <v>104</v>
      </c>
      <c r="I87" s="24" t="s">
        <v>105</v>
      </c>
      <c r="J87" s="24"/>
      <c r="K87" s="24"/>
      <c r="L87" s="24"/>
      <c r="M87" s="41" t="s">
        <v>106</v>
      </c>
    </row>
    <row r="88" ht="18" customHeight="1" spans="1:13">
      <c r="A88" s="25"/>
      <c r="B88" s="26"/>
      <c r="C88" s="26"/>
      <c r="D88" s="26"/>
      <c r="E88" s="26"/>
      <c r="F88" s="26"/>
      <c r="G88" s="26"/>
      <c r="H88" s="26"/>
      <c r="I88" s="26" t="s">
        <v>107</v>
      </c>
      <c r="J88" s="26"/>
      <c r="K88" s="26" t="s">
        <v>108</v>
      </c>
      <c r="L88" s="26" t="s">
        <v>109</v>
      </c>
      <c r="M88" s="43"/>
    </row>
    <row r="89" ht="25.5" customHeight="1" spans="1:13">
      <c r="A89" s="27"/>
      <c r="B89" s="28"/>
      <c r="C89" s="28" t="s">
        <v>350</v>
      </c>
      <c r="D89" s="28"/>
      <c r="E89" s="29"/>
      <c r="F89" s="30"/>
      <c r="G89" s="30"/>
      <c r="H89" s="30">
        <v>861597.61</v>
      </c>
      <c r="I89" s="30">
        <v>676515.07</v>
      </c>
      <c r="J89" s="30"/>
      <c r="K89" s="30">
        <v>29376.93</v>
      </c>
      <c r="L89" s="30">
        <v>155705.61</v>
      </c>
      <c r="M89" s="44">
        <v>2816723.31</v>
      </c>
    </row>
    <row r="90" ht="36.75" customHeight="1" spans="1:13">
      <c r="A90" s="27">
        <v>1</v>
      </c>
      <c r="B90" s="28" t="s">
        <v>351</v>
      </c>
      <c r="C90" s="28" t="s">
        <v>352</v>
      </c>
      <c r="D90" s="28"/>
      <c r="E90" s="29" t="s">
        <v>353</v>
      </c>
      <c r="F90" s="30">
        <v>438.2</v>
      </c>
      <c r="G90" s="30">
        <v>1367.01</v>
      </c>
      <c r="H90" s="30">
        <v>599023.78</v>
      </c>
      <c r="I90" s="30">
        <v>492733.99</v>
      </c>
      <c r="J90" s="30"/>
      <c r="K90" s="30">
        <v>3400.43</v>
      </c>
      <c r="L90" s="30">
        <v>102889.36</v>
      </c>
      <c r="M90" s="44">
        <v>2816723.31</v>
      </c>
    </row>
    <row r="91" ht="25.5" customHeight="1" spans="1:13">
      <c r="A91" s="27"/>
      <c r="B91" s="28" t="s">
        <v>159</v>
      </c>
      <c r="C91" s="28" t="s">
        <v>354</v>
      </c>
      <c r="D91" s="28"/>
      <c r="E91" s="29" t="s">
        <v>355</v>
      </c>
      <c r="F91" s="30">
        <v>4425.82</v>
      </c>
      <c r="G91" s="30">
        <v>636.43</v>
      </c>
      <c r="H91" s="28"/>
      <c r="I91" s="28"/>
      <c r="J91" s="28"/>
      <c r="K91" s="28"/>
      <c r="L91" s="28"/>
      <c r="M91" s="44">
        <v>2816724.62</v>
      </c>
    </row>
    <row r="92" ht="36.75" customHeight="1" spans="1:13">
      <c r="A92" s="27">
        <v>2</v>
      </c>
      <c r="B92" s="28" t="s">
        <v>357</v>
      </c>
      <c r="C92" s="28" t="s">
        <v>358</v>
      </c>
      <c r="D92" s="28"/>
      <c r="E92" s="29" t="s">
        <v>359</v>
      </c>
      <c r="F92" s="30">
        <v>5258.4</v>
      </c>
      <c r="G92" s="30">
        <v>41.34</v>
      </c>
      <c r="H92" s="30">
        <v>217382.26</v>
      </c>
      <c r="I92" s="30">
        <v>183781.08</v>
      </c>
      <c r="J92" s="30"/>
      <c r="K92" s="30">
        <v>25976.5</v>
      </c>
      <c r="L92" s="30">
        <v>7624.68</v>
      </c>
      <c r="M92" s="44"/>
    </row>
    <row r="93" ht="36.75" customHeight="1" spans="1:13">
      <c r="A93" s="27">
        <v>3</v>
      </c>
      <c r="B93" s="28" t="s">
        <v>360</v>
      </c>
      <c r="C93" s="28" t="s">
        <v>361</v>
      </c>
      <c r="D93" s="28"/>
      <c r="E93" s="29" t="s">
        <v>362</v>
      </c>
      <c r="F93" s="30">
        <v>438.2</v>
      </c>
      <c r="G93" s="30">
        <v>103.13</v>
      </c>
      <c r="H93" s="30">
        <v>45191.57</v>
      </c>
      <c r="I93" s="30"/>
      <c r="J93" s="30"/>
      <c r="K93" s="30"/>
      <c r="L93" s="30">
        <v>45191.57</v>
      </c>
      <c r="M93" s="44"/>
    </row>
    <row r="94" ht="25.5" customHeight="1" spans="1:13">
      <c r="A94" s="37"/>
      <c r="B94" s="32"/>
      <c r="C94" s="32" t="s">
        <v>119</v>
      </c>
      <c r="D94" s="32"/>
      <c r="E94" s="32"/>
      <c r="F94" s="32"/>
      <c r="G94" s="32"/>
      <c r="H94" s="34">
        <v>4189342.01</v>
      </c>
      <c r="I94" s="34">
        <v>1971692.9</v>
      </c>
      <c r="J94" s="34"/>
      <c r="K94" s="34">
        <v>1576309.21</v>
      </c>
      <c r="L94" s="34">
        <v>641339.85</v>
      </c>
      <c r="M94" s="45">
        <v>6640875.39</v>
      </c>
    </row>
    <row r="95" ht="18" customHeight="1" spans="1:13">
      <c r="A95" s="35" t="s">
        <v>207</v>
      </c>
      <c r="B95" s="35"/>
      <c r="C95" s="35"/>
      <c r="D95" s="36" t="s">
        <v>208</v>
      </c>
      <c r="E95" s="36"/>
      <c r="F95" s="36"/>
      <c r="G95" s="36"/>
      <c r="H95" s="36"/>
      <c r="I95" s="36"/>
      <c r="J95" s="46" t="s">
        <v>209</v>
      </c>
      <c r="K95" s="46"/>
      <c r="L95" s="46"/>
      <c r="M95" s="46"/>
    </row>
  </sheetData>
  <mergeCells count="262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C29"/>
    <mergeCell ref="D29:I29"/>
    <mergeCell ref="J29:M29"/>
    <mergeCell ref="A30:M30"/>
    <mergeCell ref="A31:C31"/>
    <mergeCell ref="D31:I31"/>
    <mergeCell ref="J31:M31"/>
    <mergeCell ref="I32:L32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A56:C56"/>
    <mergeCell ref="D56:I56"/>
    <mergeCell ref="J56:M56"/>
    <mergeCell ref="A57:M57"/>
    <mergeCell ref="A58:C58"/>
    <mergeCell ref="D58:I58"/>
    <mergeCell ref="J58:M58"/>
    <mergeCell ref="I59:L59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A84:C84"/>
    <mergeCell ref="D84:I84"/>
    <mergeCell ref="J84:M84"/>
    <mergeCell ref="A85:M85"/>
    <mergeCell ref="A86:C86"/>
    <mergeCell ref="D86:I86"/>
    <mergeCell ref="J86:M86"/>
    <mergeCell ref="I87:L87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A95:C95"/>
    <mergeCell ref="D95:I95"/>
    <mergeCell ref="J95:M95"/>
    <mergeCell ref="A3:A4"/>
    <mergeCell ref="A32:A33"/>
    <mergeCell ref="A59:A60"/>
    <mergeCell ref="A87:A88"/>
    <mergeCell ref="B3:B4"/>
    <mergeCell ref="B32:B33"/>
    <mergeCell ref="B59:B60"/>
    <mergeCell ref="B87:B88"/>
    <mergeCell ref="E3:E4"/>
    <mergeCell ref="E32:E33"/>
    <mergeCell ref="E59:E60"/>
    <mergeCell ref="E87:E88"/>
    <mergeCell ref="F3:F4"/>
    <mergeCell ref="F32:F33"/>
    <mergeCell ref="F59:F60"/>
    <mergeCell ref="F87:F88"/>
    <mergeCell ref="G3:G4"/>
    <mergeCell ref="G32:G33"/>
    <mergeCell ref="G59:G60"/>
    <mergeCell ref="G87:G88"/>
    <mergeCell ref="H3:H4"/>
    <mergeCell ref="H32:H33"/>
    <mergeCell ref="H59:H60"/>
    <mergeCell ref="H87:H88"/>
    <mergeCell ref="M3:M4"/>
    <mergeCell ref="M32:M33"/>
    <mergeCell ref="M59:M60"/>
    <mergeCell ref="M87:M88"/>
    <mergeCell ref="C3:D4"/>
    <mergeCell ref="C32:D33"/>
    <mergeCell ref="C59:D60"/>
    <mergeCell ref="C87:D88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8"/>
  <sheetViews>
    <sheetView topLeftCell="N16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397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397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2578034.54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321932.39</v>
      </c>
      <c r="I5" s="30">
        <v>175673.61</v>
      </c>
      <c r="J5" s="30"/>
      <c r="K5" s="30">
        <v>85115.73</v>
      </c>
      <c r="L5" s="30">
        <v>61143.09</v>
      </c>
      <c r="M5" s="44">
        <v>474883.91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478508.06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767.2</v>
      </c>
      <c r="G6" s="30">
        <v>30.56</v>
      </c>
      <c r="H6" s="30">
        <v>23445.63</v>
      </c>
      <c r="I6" s="30">
        <v>5201.62</v>
      </c>
      <c r="J6" s="30"/>
      <c r="K6" s="30"/>
      <c r="L6" s="30">
        <v>18244.02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485930.99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19.18</v>
      </c>
      <c r="G7" s="30">
        <v>3688.55</v>
      </c>
      <c r="H7" s="30">
        <v>70746.39</v>
      </c>
      <c r="I7" s="30">
        <v>70746.39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180955.75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14.326</v>
      </c>
      <c r="G8" s="30">
        <v>1696.28</v>
      </c>
      <c r="H8" s="30">
        <v>24300.91</v>
      </c>
      <c r="I8" s="30">
        <v>21713.49</v>
      </c>
      <c r="J8" s="30"/>
      <c r="K8" s="30">
        <v>86.1</v>
      </c>
      <c r="L8" s="30">
        <v>2501.32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1432639.74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5.7304</v>
      </c>
      <c r="G9" s="30">
        <v>3621.87</v>
      </c>
      <c r="H9" s="30">
        <v>20754.76</v>
      </c>
      <c r="I9" s="30">
        <v>2590.14</v>
      </c>
      <c r="J9" s="30"/>
      <c r="K9" s="30">
        <v>333.51</v>
      </c>
      <c r="L9" s="30">
        <v>17831.11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52205.23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38.5</v>
      </c>
      <c r="G10" s="30">
        <v>1891.12</v>
      </c>
      <c r="H10" s="30">
        <v>72808.12</v>
      </c>
      <c r="I10" s="30">
        <v>23573.94</v>
      </c>
      <c r="J10" s="30"/>
      <c r="K10" s="30">
        <v>48560.05</v>
      </c>
      <c r="L10" s="30">
        <v>674.14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34165.48</v>
      </c>
    </row>
    <row r="11" ht="22.5" spans="1:23">
      <c r="A11" s="27">
        <v>6</v>
      </c>
      <c r="B11" s="28" t="s">
        <v>238</v>
      </c>
      <c r="C11" s="28" t="s">
        <v>239</v>
      </c>
      <c r="D11" s="28"/>
      <c r="E11" s="29" t="s">
        <v>155</v>
      </c>
      <c r="F11" s="30">
        <v>148</v>
      </c>
      <c r="G11" s="30">
        <v>190.56</v>
      </c>
      <c r="H11" s="30">
        <v>28202.88</v>
      </c>
      <c r="I11" s="30">
        <v>11221.36</v>
      </c>
      <c r="J11" s="30"/>
      <c r="K11" s="30">
        <v>68.08</v>
      </c>
      <c r="L11" s="30">
        <v>16913.44</v>
      </c>
      <c r="M11" s="44">
        <v>402456.4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428519.45</v>
      </c>
    </row>
    <row r="12" spans="1:23">
      <c r="A12" s="27"/>
      <c r="B12" s="28" t="s">
        <v>159</v>
      </c>
      <c r="C12" s="28" t="s">
        <v>308</v>
      </c>
      <c r="D12" s="28"/>
      <c r="E12" s="29" t="s">
        <v>19</v>
      </c>
      <c r="F12" s="30">
        <v>1480</v>
      </c>
      <c r="G12" s="30">
        <v>271.93</v>
      </c>
      <c r="H12" s="28"/>
      <c r="I12" s="28"/>
      <c r="J12" s="28"/>
      <c r="K12" s="28"/>
      <c r="L12" s="28"/>
      <c r="M12" s="44">
        <v>402456.4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33.75" spans="1:23">
      <c r="A13" s="27">
        <v>7</v>
      </c>
      <c r="B13" s="28" t="s">
        <v>309</v>
      </c>
      <c r="C13" s="28" t="s">
        <v>310</v>
      </c>
      <c r="D13" s="28"/>
      <c r="E13" s="29" t="s">
        <v>275</v>
      </c>
      <c r="F13" s="30">
        <v>200.9085</v>
      </c>
      <c r="G13" s="30">
        <v>147.65</v>
      </c>
      <c r="H13" s="30">
        <v>29664.14</v>
      </c>
      <c r="I13" s="30">
        <v>20721.7</v>
      </c>
      <c r="J13" s="30"/>
      <c r="K13" s="30">
        <v>4080.45</v>
      </c>
      <c r="L13" s="30">
        <v>4861.99</v>
      </c>
      <c r="M13" s="44">
        <v>72427.51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428519.45</v>
      </c>
    </row>
    <row r="14" spans="1:23">
      <c r="A14" s="27"/>
      <c r="B14" s="28" t="s">
        <v>159</v>
      </c>
      <c r="C14" s="28" t="s">
        <v>276</v>
      </c>
      <c r="D14" s="28"/>
      <c r="E14" s="29" t="s">
        <v>275</v>
      </c>
      <c r="F14" s="30">
        <v>206.936</v>
      </c>
      <c r="G14" s="30">
        <v>350</v>
      </c>
      <c r="H14" s="28"/>
      <c r="I14" s="28"/>
      <c r="J14" s="28"/>
      <c r="K14" s="28"/>
      <c r="L14" s="28"/>
      <c r="M14" s="44">
        <v>72427.6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311</v>
      </c>
      <c r="C15" s="28" t="s">
        <v>312</v>
      </c>
      <c r="D15" s="28"/>
      <c r="E15" s="29" t="s">
        <v>166</v>
      </c>
      <c r="F15" s="30">
        <v>14.8</v>
      </c>
      <c r="G15" s="30">
        <v>440.48</v>
      </c>
      <c r="H15" s="30">
        <v>6519.1</v>
      </c>
      <c r="I15" s="30">
        <v>4150.22</v>
      </c>
      <c r="J15" s="30"/>
      <c r="K15" s="30">
        <v>2368.89</v>
      </c>
      <c r="L15" s="30"/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231</v>
      </c>
      <c r="C16" s="28" t="s">
        <v>232</v>
      </c>
      <c r="D16" s="28"/>
      <c r="E16" s="29" t="s">
        <v>166</v>
      </c>
      <c r="F16" s="30">
        <v>14.8</v>
      </c>
      <c r="G16" s="30">
        <v>370.48</v>
      </c>
      <c r="H16" s="30">
        <v>5483.1</v>
      </c>
      <c r="I16" s="30">
        <v>3512.78</v>
      </c>
      <c r="J16" s="30"/>
      <c r="K16" s="30">
        <v>1962.63</v>
      </c>
      <c r="L16" s="30">
        <v>7.7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90007.37</v>
      </c>
    </row>
    <row r="17" ht="22.5" spans="1:23">
      <c r="A17" s="27">
        <v>10</v>
      </c>
      <c r="B17" s="28" t="s">
        <v>271</v>
      </c>
      <c r="C17" s="28" t="s">
        <v>272</v>
      </c>
      <c r="D17" s="28"/>
      <c r="E17" s="29" t="s">
        <v>166</v>
      </c>
      <c r="F17" s="30">
        <v>14.8</v>
      </c>
      <c r="G17" s="30">
        <v>2703.2</v>
      </c>
      <c r="H17" s="30">
        <v>40007.36</v>
      </c>
      <c r="I17" s="30">
        <v>12241.97</v>
      </c>
      <c r="J17" s="30"/>
      <c r="K17" s="30">
        <v>27656.02</v>
      </c>
      <c r="L17" s="30">
        <v>109.37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43927.04</v>
      </c>
    </row>
    <row r="18" spans="1:23">
      <c r="A18" s="27"/>
      <c r="B18" s="28"/>
      <c r="C18" s="28" t="s">
        <v>277</v>
      </c>
      <c r="D18" s="28"/>
      <c r="E18" s="29"/>
      <c r="F18" s="30"/>
      <c r="G18" s="30"/>
      <c r="H18" s="30">
        <v>40024.65</v>
      </c>
      <c r="I18" s="30">
        <v>13195.53</v>
      </c>
      <c r="J18" s="30"/>
      <c r="K18" s="30">
        <v>24353.69</v>
      </c>
      <c r="L18" s="30">
        <v>2475.43</v>
      </c>
      <c r="M18" s="44">
        <v>25857.84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3192693.63</v>
      </c>
    </row>
    <row r="19" ht="22.5" spans="1:23">
      <c r="A19" s="27">
        <v>1</v>
      </c>
      <c r="B19" s="28" t="s">
        <v>364</v>
      </c>
      <c r="C19" s="28" t="s">
        <v>365</v>
      </c>
      <c r="D19" s="28"/>
      <c r="E19" s="29" t="s">
        <v>112</v>
      </c>
      <c r="F19" s="30">
        <v>4</v>
      </c>
      <c r="G19" s="30">
        <v>8854.59</v>
      </c>
      <c r="H19" s="30">
        <v>35418.36</v>
      </c>
      <c r="I19" s="30">
        <v>10323.76</v>
      </c>
      <c r="J19" s="30"/>
      <c r="K19" s="30">
        <v>23584.12</v>
      </c>
      <c r="L19" s="30">
        <v>1510.48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287342.43</v>
      </c>
    </row>
    <row r="20" ht="22.5" spans="1:23">
      <c r="A20" s="27">
        <v>2</v>
      </c>
      <c r="B20" s="28" t="s">
        <v>319</v>
      </c>
      <c r="C20" s="28" t="s">
        <v>320</v>
      </c>
      <c r="D20" s="28"/>
      <c r="E20" s="29" t="s">
        <v>206</v>
      </c>
      <c r="F20" s="30">
        <v>9</v>
      </c>
      <c r="G20" s="30">
        <v>214.05</v>
      </c>
      <c r="H20" s="30">
        <v>1926.45</v>
      </c>
      <c r="I20" s="30">
        <v>1186.83</v>
      </c>
      <c r="J20" s="30"/>
      <c r="K20" s="30">
        <v>77.13</v>
      </c>
      <c r="L20" s="30">
        <v>662.49</v>
      </c>
      <c r="M20" s="44">
        <v>17855.28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3480036.06</v>
      </c>
    </row>
    <row r="21" spans="1:23">
      <c r="A21" s="27"/>
      <c r="B21" s="28" t="s">
        <v>159</v>
      </c>
      <c r="C21" s="28" t="s">
        <v>321</v>
      </c>
      <c r="D21" s="28"/>
      <c r="E21" s="29" t="s">
        <v>206</v>
      </c>
      <c r="F21" s="30">
        <v>9</v>
      </c>
      <c r="G21" s="30">
        <v>1983.92</v>
      </c>
      <c r="H21" s="28"/>
      <c r="I21" s="28"/>
      <c r="J21" s="28"/>
      <c r="K21" s="28"/>
      <c r="L21" s="28"/>
      <c r="M21" s="44">
        <v>17855.28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3490235.61</v>
      </c>
    </row>
    <row r="22" ht="23.25" spans="1:23">
      <c r="A22" s="27">
        <v>3</v>
      </c>
      <c r="B22" s="28" t="s">
        <v>284</v>
      </c>
      <c r="C22" s="28" t="s">
        <v>285</v>
      </c>
      <c r="D22" s="28"/>
      <c r="E22" s="29" t="s">
        <v>206</v>
      </c>
      <c r="F22" s="30">
        <v>3</v>
      </c>
      <c r="G22" s="30">
        <v>55.09</v>
      </c>
      <c r="H22" s="30">
        <v>165.27</v>
      </c>
      <c r="I22" s="30">
        <v>154.35</v>
      </c>
      <c r="J22" s="30"/>
      <c r="K22" s="30">
        <v>10.92</v>
      </c>
      <c r="L22" s="30"/>
      <c r="M22" s="44">
        <v>1305.36</v>
      </c>
      <c r="P22" s="37"/>
      <c r="Q22" s="50" t="s">
        <v>201</v>
      </c>
      <c r="R22" s="50"/>
      <c r="S22" s="50"/>
      <c r="T22" s="33" t="s">
        <v>398</v>
      </c>
      <c r="U22" s="33"/>
      <c r="V22" s="33"/>
      <c r="W22" s="51"/>
    </row>
    <row r="23" spans="1:13">
      <c r="A23" s="27"/>
      <c r="B23" s="28" t="s">
        <v>159</v>
      </c>
      <c r="C23" s="28" t="s">
        <v>286</v>
      </c>
      <c r="D23" s="28"/>
      <c r="E23" s="29" t="s">
        <v>206</v>
      </c>
      <c r="F23" s="30">
        <v>3</v>
      </c>
      <c r="G23" s="30">
        <v>435.12</v>
      </c>
      <c r="H23" s="28"/>
      <c r="I23" s="28"/>
      <c r="J23" s="28"/>
      <c r="K23" s="28"/>
      <c r="L23" s="28"/>
      <c r="M23" s="44">
        <v>1305.36</v>
      </c>
    </row>
    <row r="24" ht="22.5" spans="1:13">
      <c r="A24" s="27">
        <v>4</v>
      </c>
      <c r="B24" s="28" t="s">
        <v>284</v>
      </c>
      <c r="C24" s="28" t="s">
        <v>285</v>
      </c>
      <c r="D24" s="28"/>
      <c r="E24" s="29" t="s">
        <v>206</v>
      </c>
      <c r="F24" s="30">
        <v>3</v>
      </c>
      <c r="G24" s="30">
        <v>55.09</v>
      </c>
      <c r="H24" s="30">
        <v>165.27</v>
      </c>
      <c r="I24" s="30">
        <v>154.35</v>
      </c>
      <c r="J24" s="30"/>
      <c r="K24" s="30">
        <v>10.92</v>
      </c>
      <c r="L24" s="30"/>
      <c r="M24" s="44">
        <v>1034.04</v>
      </c>
    </row>
    <row r="25" spans="1:13">
      <c r="A25" s="27"/>
      <c r="B25" s="28" t="s">
        <v>159</v>
      </c>
      <c r="C25" s="28" t="s">
        <v>287</v>
      </c>
      <c r="D25" s="28"/>
      <c r="E25" s="29" t="s">
        <v>206</v>
      </c>
      <c r="F25" s="30">
        <v>3</v>
      </c>
      <c r="G25" s="30">
        <v>344.68</v>
      </c>
      <c r="H25" s="28"/>
      <c r="I25" s="28"/>
      <c r="J25" s="28"/>
      <c r="K25" s="28"/>
      <c r="L25" s="28"/>
      <c r="M25" s="44">
        <v>1034.04</v>
      </c>
    </row>
    <row r="26" ht="34.5" spans="1:13">
      <c r="A26" s="31">
        <v>5</v>
      </c>
      <c r="B26" s="32" t="s">
        <v>326</v>
      </c>
      <c r="C26" s="32" t="s">
        <v>327</v>
      </c>
      <c r="D26" s="32"/>
      <c r="E26" s="33" t="s">
        <v>325</v>
      </c>
      <c r="F26" s="34">
        <v>2</v>
      </c>
      <c r="G26" s="34">
        <v>1174.65</v>
      </c>
      <c r="H26" s="34">
        <v>2349.3</v>
      </c>
      <c r="I26" s="34">
        <v>1376.24</v>
      </c>
      <c r="J26" s="34"/>
      <c r="K26" s="34">
        <v>670.6</v>
      </c>
      <c r="L26" s="34">
        <v>302.46</v>
      </c>
      <c r="M26" s="45">
        <v>5663.16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customHeight="1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3.5" customHeight="1" spans="1:13">
      <c r="A29" s="40" t="s">
        <v>397</v>
      </c>
      <c r="B29" s="40"/>
      <c r="C29" s="40"/>
      <c r="D29" s="64"/>
      <c r="E29" s="64"/>
      <c r="F29" s="64"/>
      <c r="G29" s="64"/>
      <c r="H29" s="64"/>
      <c r="I29" s="64"/>
      <c r="J29" s="65" t="s">
        <v>288</v>
      </c>
      <c r="K29" s="65"/>
      <c r="L29" s="65"/>
      <c r="M29" s="65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spans="1:13">
      <c r="A32" s="27"/>
      <c r="B32" s="28" t="s">
        <v>159</v>
      </c>
      <c r="C32" s="28" t="s">
        <v>327</v>
      </c>
      <c r="D32" s="28"/>
      <c r="E32" s="29" t="s">
        <v>206</v>
      </c>
      <c r="F32" s="30">
        <v>2</v>
      </c>
      <c r="G32" s="30">
        <v>2831.58</v>
      </c>
      <c r="H32" s="28"/>
      <c r="I32" s="28"/>
      <c r="J32" s="28"/>
      <c r="K32" s="28"/>
      <c r="L32" s="28"/>
      <c r="M32" s="44">
        <v>5663.16</v>
      </c>
    </row>
    <row r="33" spans="1:13">
      <c r="A33" s="27"/>
      <c r="B33" s="28"/>
      <c r="C33" s="28" t="s">
        <v>328</v>
      </c>
      <c r="D33" s="28"/>
      <c r="E33" s="29"/>
      <c r="F33" s="30"/>
      <c r="G33" s="30"/>
      <c r="H33" s="30">
        <v>531761.57</v>
      </c>
      <c r="I33" s="30">
        <v>92026.12</v>
      </c>
      <c r="J33" s="30"/>
      <c r="K33" s="30">
        <v>367880.45</v>
      </c>
      <c r="L33" s="30">
        <v>71854.99</v>
      </c>
      <c r="M33" s="44">
        <v>109121.67</v>
      </c>
    </row>
    <row r="34" ht="22.5" spans="1:13">
      <c r="A34" s="27">
        <v>1</v>
      </c>
      <c r="B34" s="28" t="s">
        <v>110</v>
      </c>
      <c r="C34" s="28" t="s">
        <v>329</v>
      </c>
      <c r="D34" s="28"/>
      <c r="E34" s="29" t="s">
        <v>112</v>
      </c>
      <c r="F34" s="30">
        <v>3</v>
      </c>
      <c r="G34" s="30">
        <v>120000</v>
      </c>
      <c r="H34" s="30">
        <v>360000</v>
      </c>
      <c r="I34" s="30"/>
      <c r="J34" s="30"/>
      <c r="K34" s="30">
        <v>360000</v>
      </c>
      <c r="L34" s="30"/>
      <c r="M34" s="44"/>
    </row>
    <row r="35" ht="22.5" spans="1:13">
      <c r="A35" s="27">
        <v>2</v>
      </c>
      <c r="B35" s="28" t="s">
        <v>330</v>
      </c>
      <c r="C35" s="28" t="s">
        <v>331</v>
      </c>
      <c r="D35" s="28"/>
      <c r="E35" s="29" t="s">
        <v>332</v>
      </c>
      <c r="F35" s="30">
        <v>3</v>
      </c>
      <c r="G35" s="30">
        <v>4220.92</v>
      </c>
      <c r="H35" s="30">
        <v>12662.76</v>
      </c>
      <c r="I35" s="30">
        <v>5247.33</v>
      </c>
      <c r="J35" s="30"/>
      <c r="K35" s="30">
        <v>3567.48</v>
      </c>
      <c r="L35" s="30">
        <v>3847.95</v>
      </c>
      <c r="M35" s="44"/>
    </row>
    <row r="36" ht="22.5" spans="1:13">
      <c r="A36" s="27">
        <v>3</v>
      </c>
      <c r="B36" s="28" t="s">
        <v>367</v>
      </c>
      <c r="C36" s="28" t="s">
        <v>368</v>
      </c>
      <c r="D36" s="28"/>
      <c r="E36" s="29" t="s">
        <v>249</v>
      </c>
      <c r="F36" s="30">
        <v>1</v>
      </c>
      <c r="G36" s="30">
        <v>25186.32</v>
      </c>
      <c r="H36" s="30">
        <v>25186.32</v>
      </c>
      <c r="I36" s="30">
        <v>9870.91</v>
      </c>
      <c r="J36" s="30"/>
      <c r="K36" s="30">
        <v>3255.97</v>
      </c>
      <c r="L36" s="30">
        <v>12059.44</v>
      </c>
      <c r="M36" s="44">
        <v>791.91</v>
      </c>
    </row>
    <row r="37" spans="1:13">
      <c r="A37" s="27"/>
      <c r="B37" s="28" t="s">
        <v>159</v>
      </c>
      <c r="C37" s="28" t="s">
        <v>335</v>
      </c>
      <c r="D37" s="28"/>
      <c r="E37" s="29" t="s">
        <v>206</v>
      </c>
      <c r="F37" s="30">
        <v>1</v>
      </c>
      <c r="G37" s="30">
        <v>791.91</v>
      </c>
      <c r="H37" s="28"/>
      <c r="I37" s="28"/>
      <c r="J37" s="28"/>
      <c r="K37" s="28"/>
      <c r="L37" s="28"/>
      <c r="M37" s="44">
        <v>791.91</v>
      </c>
    </row>
    <row r="38" ht="22.5" spans="1:13">
      <c r="A38" s="27">
        <v>4</v>
      </c>
      <c r="B38" s="28" t="s">
        <v>369</v>
      </c>
      <c r="C38" s="28" t="s">
        <v>370</v>
      </c>
      <c r="D38" s="28"/>
      <c r="E38" s="29" t="s">
        <v>155</v>
      </c>
      <c r="F38" s="30">
        <v>12</v>
      </c>
      <c r="G38" s="30">
        <v>3471.61</v>
      </c>
      <c r="H38" s="30">
        <v>41659.32</v>
      </c>
      <c r="I38" s="30">
        <v>5425.2</v>
      </c>
      <c r="J38" s="30"/>
      <c r="K38" s="30">
        <v>716.16</v>
      </c>
      <c r="L38" s="30">
        <v>35517.96</v>
      </c>
      <c r="M38" s="44"/>
    </row>
    <row r="39" ht="22.5" spans="1:13">
      <c r="A39" s="27">
        <v>5</v>
      </c>
      <c r="B39" s="28" t="s">
        <v>371</v>
      </c>
      <c r="C39" s="28" t="s">
        <v>372</v>
      </c>
      <c r="D39" s="28"/>
      <c r="E39" s="29" t="s">
        <v>155</v>
      </c>
      <c r="F39" s="30">
        <v>12</v>
      </c>
      <c r="G39" s="30">
        <v>7493.27</v>
      </c>
      <c r="H39" s="30">
        <v>89919.24</v>
      </c>
      <c r="I39" s="30">
        <v>69489.6</v>
      </c>
      <c r="J39" s="30"/>
      <c r="K39" s="30"/>
      <c r="L39" s="30">
        <v>20429.64</v>
      </c>
      <c r="M39" s="44">
        <v>108329.76</v>
      </c>
    </row>
    <row r="40" spans="1:13">
      <c r="A40" s="27"/>
      <c r="B40" s="28" t="s">
        <v>159</v>
      </c>
      <c r="C40" s="28" t="s">
        <v>373</v>
      </c>
      <c r="D40" s="28"/>
      <c r="E40" s="29" t="s">
        <v>19</v>
      </c>
      <c r="F40" s="30">
        <v>121.2</v>
      </c>
      <c r="G40" s="30">
        <v>893.81</v>
      </c>
      <c r="H40" s="28"/>
      <c r="I40" s="28"/>
      <c r="J40" s="28"/>
      <c r="K40" s="28"/>
      <c r="L40" s="28"/>
      <c r="M40" s="44">
        <v>108329.77</v>
      </c>
    </row>
    <row r="41" ht="22.5" spans="1:13">
      <c r="A41" s="27">
        <v>6</v>
      </c>
      <c r="B41" s="28" t="s">
        <v>374</v>
      </c>
      <c r="C41" s="28" t="s">
        <v>375</v>
      </c>
      <c r="D41" s="28"/>
      <c r="E41" s="29" t="s">
        <v>343</v>
      </c>
      <c r="F41" s="30">
        <v>4.7</v>
      </c>
      <c r="G41" s="30">
        <v>496.58</v>
      </c>
      <c r="H41" s="30">
        <v>2333.93</v>
      </c>
      <c r="I41" s="30">
        <v>1993.08</v>
      </c>
      <c r="J41" s="30"/>
      <c r="K41" s="30">
        <v>340.84</v>
      </c>
      <c r="L41" s="30"/>
      <c r="M41" s="44"/>
    </row>
    <row r="42" spans="1:13">
      <c r="A42" s="27"/>
      <c r="B42" s="28"/>
      <c r="C42" s="28" t="s">
        <v>350</v>
      </c>
      <c r="D42" s="28"/>
      <c r="E42" s="29"/>
      <c r="F42" s="30"/>
      <c r="G42" s="30"/>
      <c r="H42" s="30">
        <v>251676.16</v>
      </c>
      <c r="I42" s="30">
        <v>197612.8</v>
      </c>
      <c r="J42" s="30"/>
      <c r="K42" s="30">
        <v>8581.12</v>
      </c>
      <c r="L42" s="30">
        <v>45482.24</v>
      </c>
      <c r="M42" s="44">
        <v>822776.32</v>
      </c>
    </row>
    <row r="43" ht="22.5" spans="1:13">
      <c r="A43" s="27">
        <v>1</v>
      </c>
      <c r="B43" s="28" t="s">
        <v>351</v>
      </c>
      <c r="C43" s="28" t="s">
        <v>352</v>
      </c>
      <c r="D43" s="28"/>
      <c r="E43" s="29" t="s">
        <v>353</v>
      </c>
      <c r="F43" s="30">
        <v>128</v>
      </c>
      <c r="G43" s="30">
        <v>1367.01</v>
      </c>
      <c r="H43" s="30">
        <v>174977.28</v>
      </c>
      <c r="I43" s="30">
        <v>143929.6</v>
      </c>
      <c r="J43" s="30"/>
      <c r="K43" s="30">
        <v>993.28</v>
      </c>
      <c r="L43" s="30">
        <v>30054.4</v>
      </c>
      <c r="M43" s="44">
        <v>822776.32</v>
      </c>
    </row>
    <row r="44" spans="1:13">
      <c r="A44" s="27"/>
      <c r="B44" s="28" t="s">
        <v>159</v>
      </c>
      <c r="C44" s="28" t="s">
        <v>354</v>
      </c>
      <c r="D44" s="28"/>
      <c r="E44" s="29" t="s">
        <v>355</v>
      </c>
      <c r="F44" s="30">
        <v>1292.8</v>
      </c>
      <c r="G44" s="30">
        <v>636.43</v>
      </c>
      <c r="H44" s="28"/>
      <c r="I44" s="28"/>
      <c r="J44" s="28"/>
      <c r="K44" s="28"/>
      <c r="L44" s="28"/>
      <c r="M44" s="44">
        <v>822776.7</v>
      </c>
    </row>
    <row r="45" ht="22.5" spans="1:13">
      <c r="A45" s="27">
        <v>2</v>
      </c>
      <c r="B45" s="28" t="s">
        <v>357</v>
      </c>
      <c r="C45" s="28" t="s">
        <v>358</v>
      </c>
      <c r="D45" s="28"/>
      <c r="E45" s="29" t="s">
        <v>359</v>
      </c>
      <c r="F45" s="30">
        <v>1536</v>
      </c>
      <c r="G45" s="30">
        <v>41.34</v>
      </c>
      <c r="H45" s="30">
        <v>63498.24</v>
      </c>
      <c r="I45" s="30">
        <v>53683.2</v>
      </c>
      <c r="J45" s="30"/>
      <c r="K45" s="30">
        <v>7587.84</v>
      </c>
      <c r="L45" s="30">
        <v>2227.2</v>
      </c>
      <c r="M45" s="44"/>
    </row>
    <row r="46" ht="22.5" spans="1:13">
      <c r="A46" s="27">
        <v>3</v>
      </c>
      <c r="B46" s="28" t="s">
        <v>360</v>
      </c>
      <c r="C46" s="28" t="s">
        <v>361</v>
      </c>
      <c r="D46" s="28"/>
      <c r="E46" s="29" t="s">
        <v>362</v>
      </c>
      <c r="F46" s="30">
        <v>128</v>
      </c>
      <c r="G46" s="30">
        <v>103.13</v>
      </c>
      <c r="H46" s="30">
        <v>13200.64</v>
      </c>
      <c r="I46" s="30"/>
      <c r="J46" s="30"/>
      <c r="K46" s="30"/>
      <c r="L46" s="30">
        <v>13200.64</v>
      </c>
      <c r="M46" s="44"/>
    </row>
    <row r="47" ht="13.5" spans="1:13">
      <c r="A47" s="37"/>
      <c r="B47" s="32"/>
      <c r="C47" s="32" t="s">
        <v>119</v>
      </c>
      <c r="D47" s="32"/>
      <c r="E47" s="32"/>
      <c r="F47" s="32"/>
      <c r="G47" s="32"/>
      <c r="H47" s="34">
        <v>1145394.77</v>
      </c>
      <c r="I47" s="34">
        <v>478508.06</v>
      </c>
      <c r="J47" s="34"/>
      <c r="K47" s="34">
        <v>485930.99</v>
      </c>
      <c r="L47" s="34">
        <v>180955.75</v>
      </c>
      <c r="M47" s="45">
        <v>1432639.74</v>
      </c>
    </row>
    <row r="48" spans="1:13">
      <c r="A48" s="35" t="s">
        <v>207</v>
      </c>
      <c r="B48" s="35"/>
      <c r="C48" s="35"/>
      <c r="D48" s="36" t="s">
        <v>208</v>
      </c>
      <c r="E48" s="36"/>
      <c r="F48" s="36"/>
      <c r="G48" s="36"/>
      <c r="H48" s="36"/>
      <c r="I48" s="36"/>
      <c r="J48" s="46" t="s">
        <v>209</v>
      </c>
      <c r="K48" s="46"/>
      <c r="L48" s="46"/>
      <c r="M48" s="46"/>
    </row>
  </sheetData>
  <mergeCells count="154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A48:C48"/>
    <mergeCell ref="D48:I48"/>
    <mergeCell ref="J48:M48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8"/>
  <sheetViews>
    <sheetView topLeftCell="N13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399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399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5094858.12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340028.56</v>
      </c>
      <c r="I5" s="30">
        <v>187380.14</v>
      </c>
      <c r="J5" s="30"/>
      <c r="K5" s="30">
        <v>92779.57</v>
      </c>
      <c r="L5" s="30">
        <v>59868.86</v>
      </c>
      <c r="M5" s="44">
        <v>288991.32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889007.14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856.88</v>
      </c>
      <c r="G6" s="30">
        <v>30.56</v>
      </c>
      <c r="H6" s="30">
        <v>26186.25</v>
      </c>
      <c r="I6" s="30">
        <v>5809.65</v>
      </c>
      <c r="J6" s="30"/>
      <c r="K6" s="30"/>
      <c r="L6" s="30">
        <v>20376.61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1953262.38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21.422</v>
      </c>
      <c r="G7" s="30">
        <v>3688.55</v>
      </c>
      <c r="H7" s="30">
        <v>79016.12</v>
      </c>
      <c r="I7" s="30">
        <v>79016.12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466316.62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16.002</v>
      </c>
      <c r="G8" s="30">
        <v>1696.28</v>
      </c>
      <c r="H8" s="30">
        <v>27143.87</v>
      </c>
      <c r="I8" s="30">
        <v>24253.75</v>
      </c>
      <c r="J8" s="30"/>
      <c r="K8" s="30">
        <v>96.17</v>
      </c>
      <c r="L8" s="30">
        <v>2793.95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1786271.98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6.4008</v>
      </c>
      <c r="G9" s="30">
        <v>3621.87</v>
      </c>
      <c r="H9" s="30">
        <v>23182.87</v>
      </c>
      <c r="I9" s="30">
        <v>2893.16</v>
      </c>
      <c r="J9" s="30"/>
      <c r="K9" s="30">
        <v>372.53</v>
      </c>
      <c r="L9" s="30">
        <v>19917.18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96990.68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43</v>
      </c>
      <c r="G10" s="30">
        <v>1891.12</v>
      </c>
      <c r="H10" s="30">
        <v>81318.16</v>
      </c>
      <c r="I10" s="30">
        <v>26329.33</v>
      </c>
      <c r="J10" s="30"/>
      <c r="K10" s="30">
        <v>54235.9</v>
      </c>
      <c r="L10" s="30">
        <v>752.93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63475.11</v>
      </c>
    </row>
    <row r="11" ht="22.5" spans="1:23">
      <c r="A11" s="27">
        <v>6</v>
      </c>
      <c r="B11" s="28" t="s">
        <v>381</v>
      </c>
      <c r="C11" s="28" t="s">
        <v>382</v>
      </c>
      <c r="D11" s="28"/>
      <c r="E11" s="29" t="s">
        <v>155</v>
      </c>
      <c r="F11" s="30">
        <v>165.3</v>
      </c>
      <c r="G11" s="30">
        <v>127.47</v>
      </c>
      <c r="H11" s="30">
        <v>21070.79</v>
      </c>
      <c r="I11" s="30">
        <v>9400.61</v>
      </c>
      <c r="J11" s="30"/>
      <c r="K11" s="30">
        <v>34.71</v>
      </c>
      <c r="L11" s="30">
        <v>11635.47</v>
      </c>
      <c r="M11" s="44">
        <v>225502.26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810502.11</v>
      </c>
    </row>
    <row r="12" spans="1:23">
      <c r="A12" s="27"/>
      <c r="B12" s="28" t="s">
        <v>159</v>
      </c>
      <c r="C12" s="28" t="s">
        <v>383</v>
      </c>
      <c r="D12" s="28"/>
      <c r="E12" s="29" t="s">
        <v>19</v>
      </c>
      <c r="F12" s="30">
        <v>1653</v>
      </c>
      <c r="G12" s="30">
        <v>136.42</v>
      </c>
      <c r="H12" s="28"/>
      <c r="I12" s="28"/>
      <c r="J12" s="28"/>
      <c r="K12" s="28"/>
      <c r="L12" s="28"/>
      <c r="M12" s="44">
        <v>225502.26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33.75" spans="1:23">
      <c r="A13" s="27">
        <v>7</v>
      </c>
      <c r="B13" s="28" t="s">
        <v>309</v>
      </c>
      <c r="C13" s="28" t="s">
        <v>310</v>
      </c>
      <c r="D13" s="28"/>
      <c r="E13" s="29" t="s">
        <v>275</v>
      </c>
      <c r="F13" s="30">
        <v>176.1139</v>
      </c>
      <c r="G13" s="30">
        <v>147.65</v>
      </c>
      <c r="H13" s="30">
        <v>26003.22</v>
      </c>
      <c r="I13" s="30">
        <v>18164.39</v>
      </c>
      <c r="J13" s="30"/>
      <c r="K13" s="30">
        <v>3576.87</v>
      </c>
      <c r="L13" s="30">
        <v>4261.96</v>
      </c>
      <c r="M13" s="44">
        <v>63489.06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810502.11</v>
      </c>
    </row>
    <row r="14" spans="1:23">
      <c r="A14" s="27"/>
      <c r="B14" s="28" t="s">
        <v>159</v>
      </c>
      <c r="C14" s="28" t="s">
        <v>276</v>
      </c>
      <c r="D14" s="28"/>
      <c r="E14" s="29" t="s">
        <v>275</v>
      </c>
      <c r="F14" s="30">
        <v>181.397</v>
      </c>
      <c r="G14" s="30">
        <v>350</v>
      </c>
      <c r="H14" s="28"/>
      <c r="I14" s="28"/>
      <c r="J14" s="28"/>
      <c r="K14" s="28"/>
      <c r="L14" s="28"/>
      <c r="M14" s="44">
        <v>63488.95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169</v>
      </c>
      <c r="C15" s="28" t="s">
        <v>170</v>
      </c>
      <c r="D15" s="28"/>
      <c r="E15" s="29" t="s">
        <v>166</v>
      </c>
      <c r="F15" s="30">
        <v>16.53</v>
      </c>
      <c r="G15" s="30">
        <v>320.59</v>
      </c>
      <c r="H15" s="30">
        <v>5299.35</v>
      </c>
      <c r="I15" s="30">
        <v>3916.78</v>
      </c>
      <c r="J15" s="30"/>
      <c r="K15" s="30">
        <v>1382.57</v>
      </c>
      <c r="L15" s="30"/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231</v>
      </c>
      <c r="C16" s="28" t="s">
        <v>232</v>
      </c>
      <c r="D16" s="28"/>
      <c r="E16" s="29" t="s">
        <v>166</v>
      </c>
      <c r="F16" s="30">
        <v>16.53</v>
      </c>
      <c r="G16" s="30">
        <v>370.48</v>
      </c>
      <c r="H16" s="30">
        <v>6124.03</v>
      </c>
      <c r="I16" s="30">
        <v>3923.4</v>
      </c>
      <c r="J16" s="30"/>
      <c r="K16" s="30">
        <v>2192.04</v>
      </c>
      <c r="L16" s="30">
        <v>8.6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167222.24</v>
      </c>
    </row>
    <row r="17" ht="22.5" spans="1:23">
      <c r="A17" s="27">
        <v>10</v>
      </c>
      <c r="B17" s="28" t="s">
        <v>271</v>
      </c>
      <c r="C17" s="28" t="s">
        <v>272</v>
      </c>
      <c r="D17" s="28"/>
      <c r="E17" s="29" t="s">
        <v>166</v>
      </c>
      <c r="F17" s="30">
        <v>16.53</v>
      </c>
      <c r="G17" s="30">
        <v>2703.2</v>
      </c>
      <c r="H17" s="30">
        <v>44683.9</v>
      </c>
      <c r="I17" s="30">
        <v>13672.95</v>
      </c>
      <c r="J17" s="30"/>
      <c r="K17" s="30">
        <v>30888.78</v>
      </c>
      <c r="L17" s="30">
        <v>122.16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81610.86</v>
      </c>
    </row>
    <row r="18" spans="1:23">
      <c r="A18" s="27"/>
      <c r="B18" s="28"/>
      <c r="C18" s="28" t="s">
        <v>277</v>
      </c>
      <c r="D18" s="28"/>
      <c r="E18" s="29"/>
      <c r="F18" s="30"/>
      <c r="G18" s="30"/>
      <c r="H18" s="30">
        <v>38726.98</v>
      </c>
      <c r="I18" s="30">
        <v>12588.2</v>
      </c>
      <c r="J18" s="30"/>
      <c r="K18" s="30">
        <v>24325.84</v>
      </c>
      <c r="L18" s="30">
        <v>1812.94</v>
      </c>
      <c r="M18" s="44">
        <v>14791.48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6251184.01</v>
      </c>
    </row>
    <row r="19" ht="22.5" spans="1:23">
      <c r="A19" s="27">
        <v>1</v>
      </c>
      <c r="B19" s="28" t="s">
        <v>364</v>
      </c>
      <c r="C19" s="28" t="s">
        <v>365</v>
      </c>
      <c r="D19" s="28"/>
      <c r="E19" s="29" t="s">
        <v>112</v>
      </c>
      <c r="F19" s="30">
        <v>4</v>
      </c>
      <c r="G19" s="30">
        <v>8854.59</v>
      </c>
      <c r="H19" s="30">
        <v>35418.36</v>
      </c>
      <c r="I19" s="30">
        <v>10323.76</v>
      </c>
      <c r="J19" s="30"/>
      <c r="K19" s="30">
        <v>23584.12</v>
      </c>
      <c r="L19" s="30">
        <v>1510.48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562606.56</v>
      </c>
    </row>
    <row r="20" ht="22.5" spans="1:23">
      <c r="A20" s="27">
        <v>2</v>
      </c>
      <c r="B20" s="28" t="s">
        <v>400</v>
      </c>
      <c r="C20" s="28" t="s">
        <v>401</v>
      </c>
      <c r="D20" s="28"/>
      <c r="E20" s="29" t="s">
        <v>206</v>
      </c>
      <c r="F20" s="30">
        <v>8</v>
      </c>
      <c r="G20" s="30">
        <v>92.37</v>
      </c>
      <c r="H20" s="30">
        <v>738.96</v>
      </c>
      <c r="I20" s="30">
        <v>682.4</v>
      </c>
      <c r="J20" s="30"/>
      <c r="K20" s="30">
        <v>56.56</v>
      </c>
      <c r="L20" s="30"/>
      <c r="M20" s="44">
        <v>7568.72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6813790.57</v>
      </c>
    </row>
    <row r="21" spans="1:23">
      <c r="A21" s="27"/>
      <c r="B21" s="28" t="s">
        <v>159</v>
      </c>
      <c r="C21" s="28" t="s">
        <v>402</v>
      </c>
      <c r="D21" s="28"/>
      <c r="E21" s="29" t="s">
        <v>206</v>
      </c>
      <c r="F21" s="30">
        <v>8</v>
      </c>
      <c r="G21" s="30">
        <v>946.09</v>
      </c>
      <c r="H21" s="28"/>
      <c r="I21" s="28"/>
      <c r="J21" s="28"/>
      <c r="K21" s="28"/>
      <c r="L21" s="28"/>
      <c r="M21" s="44">
        <v>7568.72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6826778.41</v>
      </c>
    </row>
    <row r="22" ht="23.25" spans="1:23">
      <c r="A22" s="27">
        <v>3</v>
      </c>
      <c r="B22" s="28" t="s">
        <v>284</v>
      </c>
      <c r="C22" s="28" t="s">
        <v>285</v>
      </c>
      <c r="D22" s="28"/>
      <c r="E22" s="29" t="s">
        <v>206</v>
      </c>
      <c r="F22" s="30">
        <v>2</v>
      </c>
      <c r="G22" s="30">
        <v>55.09</v>
      </c>
      <c r="H22" s="30">
        <v>110.18</v>
      </c>
      <c r="I22" s="30">
        <v>102.9</v>
      </c>
      <c r="J22" s="30"/>
      <c r="K22" s="30">
        <v>7.28</v>
      </c>
      <c r="L22" s="30"/>
      <c r="M22" s="44">
        <v>870.24</v>
      </c>
      <c r="P22" s="37"/>
      <c r="Q22" s="50" t="s">
        <v>201</v>
      </c>
      <c r="R22" s="50"/>
      <c r="S22" s="50"/>
      <c r="T22" s="33" t="s">
        <v>403</v>
      </c>
      <c r="U22" s="33"/>
      <c r="V22" s="33"/>
      <c r="W22" s="51"/>
    </row>
    <row r="23" spans="1:13">
      <c r="A23" s="27"/>
      <c r="B23" s="28" t="s">
        <v>159</v>
      </c>
      <c r="C23" s="28" t="s">
        <v>286</v>
      </c>
      <c r="D23" s="28"/>
      <c r="E23" s="29" t="s">
        <v>206</v>
      </c>
      <c r="F23" s="30">
        <v>2</v>
      </c>
      <c r="G23" s="30">
        <v>435.12</v>
      </c>
      <c r="H23" s="28"/>
      <c r="I23" s="28"/>
      <c r="J23" s="28"/>
      <c r="K23" s="28"/>
      <c r="L23" s="28"/>
      <c r="M23" s="44">
        <v>870.24</v>
      </c>
    </row>
    <row r="24" ht="22.5" spans="1:13">
      <c r="A24" s="27">
        <v>4</v>
      </c>
      <c r="B24" s="28" t="s">
        <v>284</v>
      </c>
      <c r="C24" s="28" t="s">
        <v>285</v>
      </c>
      <c r="D24" s="28"/>
      <c r="E24" s="29" t="s">
        <v>206</v>
      </c>
      <c r="F24" s="30">
        <v>2</v>
      </c>
      <c r="G24" s="30">
        <v>55.09</v>
      </c>
      <c r="H24" s="30">
        <v>110.18</v>
      </c>
      <c r="I24" s="30">
        <v>102.9</v>
      </c>
      <c r="J24" s="30"/>
      <c r="K24" s="30">
        <v>7.28</v>
      </c>
      <c r="L24" s="30"/>
      <c r="M24" s="44">
        <v>689.36</v>
      </c>
    </row>
    <row r="25" spans="1:13">
      <c r="A25" s="27"/>
      <c r="B25" s="28" t="s">
        <v>159</v>
      </c>
      <c r="C25" s="28" t="s">
        <v>287</v>
      </c>
      <c r="D25" s="28"/>
      <c r="E25" s="29" t="s">
        <v>206</v>
      </c>
      <c r="F25" s="30">
        <v>2</v>
      </c>
      <c r="G25" s="30">
        <v>344.68</v>
      </c>
      <c r="H25" s="28"/>
      <c r="I25" s="28"/>
      <c r="J25" s="28"/>
      <c r="K25" s="28"/>
      <c r="L25" s="28"/>
      <c r="M25" s="44">
        <v>689.36</v>
      </c>
    </row>
    <row r="26" ht="34.5" spans="1:13">
      <c r="A26" s="31">
        <v>5</v>
      </c>
      <c r="B26" s="32" t="s">
        <v>326</v>
      </c>
      <c r="C26" s="32" t="s">
        <v>327</v>
      </c>
      <c r="D26" s="32"/>
      <c r="E26" s="33" t="s">
        <v>325</v>
      </c>
      <c r="F26" s="34">
        <v>2</v>
      </c>
      <c r="G26" s="34">
        <v>1174.65</v>
      </c>
      <c r="H26" s="34">
        <v>2349.3</v>
      </c>
      <c r="I26" s="34">
        <v>1376.24</v>
      </c>
      <c r="J26" s="34"/>
      <c r="K26" s="34">
        <v>670.6</v>
      </c>
      <c r="L26" s="34">
        <v>302.46</v>
      </c>
      <c r="M26" s="45">
        <v>5663.16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38"/>
      <c r="K28" s="38"/>
      <c r="L28" s="38"/>
      <c r="M28" s="38"/>
    </row>
    <row r="29" ht="13.5" customHeight="1" spans="1:13">
      <c r="A29" s="40" t="s">
        <v>399</v>
      </c>
      <c r="B29" s="40"/>
      <c r="C29" s="40"/>
      <c r="D29" s="22"/>
      <c r="E29" s="22"/>
      <c r="F29" s="22"/>
      <c r="G29" s="22"/>
      <c r="H29" s="22"/>
      <c r="I29" s="22"/>
      <c r="J29" s="39" t="s">
        <v>288</v>
      </c>
      <c r="K29" s="39"/>
      <c r="L29" s="39"/>
      <c r="M29" s="39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spans="1:13">
      <c r="A32" s="27"/>
      <c r="B32" s="28" t="s">
        <v>159</v>
      </c>
      <c r="C32" s="28" t="s">
        <v>327</v>
      </c>
      <c r="D32" s="28"/>
      <c r="E32" s="29" t="s">
        <v>206</v>
      </c>
      <c r="F32" s="30">
        <v>2</v>
      </c>
      <c r="G32" s="30">
        <v>2831.58</v>
      </c>
      <c r="H32" s="28"/>
      <c r="I32" s="28"/>
      <c r="J32" s="28"/>
      <c r="K32" s="28"/>
      <c r="L32" s="28"/>
      <c r="M32" s="44">
        <v>5663.16</v>
      </c>
    </row>
    <row r="33" spans="1:13">
      <c r="A33" s="27"/>
      <c r="B33" s="28"/>
      <c r="C33" s="28" t="s">
        <v>328</v>
      </c>
      <c r="D33" s="28"/>
      <c r="E33" s="29"/>
      <c r="F33" s="30"/>
      <c r="G33" s="30"/>
      <c r="H33" s="30">
        <v>2669896.3</v>
      </c>
      <c r="I33" s="30">
        <v>484941.83</v>
      </c>
      <c r="J33" s="30"/>
      <c r="K33" s="30">
        <v>1827294.28</v>
      </c>
      <c r="L33" s="30">
        <v>357660.19</v>
      </c>
      <c r="M33" s="44">
        <v>632715.51</v>
      </c>
    </row>
    <row r="34" ht="22.5" spans="1:13">
      <c r="A34" s="27">
        <v>1</v>
      </c>
      <c r="B34" s="28" t="s">
        <v>110</v>
      </c>
      <c r="C34" s="28" t="s">
        <v>329</v>
      </c>
      <c r="D34" s="28"/>
      <c r="E34" s="29" t="s">
        <v>112</v>
      </c>
      <c r="F34" s="30">
        <v>15</v>
      </c>
      <c r="G34" s="30">
        <v>120000</v>
      </c>
      <c r="H34" s="30">
        <v>1800000</v>
      </c>
      <c r="I34" s="30"/>
      <c r="J34" s="30"/>
      <c r="K34" s="30">
        <v>1800000</v>
      </c>
      <c r="L34" s="30"/>
      <c r="M34" s="44"/>
    </row>
    <row r="35" ht="22.5" spans="1:13">
      <c r="A35" s="27">
        <v>2</v>
      </c>
      <c r="B35" s="28" t="s">
        <v>330</v>
      </c>
      <c r="C35" s="28" t="s">
        <v>331</v>
      </c>
      <c r="D35" s="28"/>
      <c r="E35" s="29" t="s">
        <v>332</v>
      </c>
      <c r="F35" s="30">
        <v>15</v>
      </c>
      <c r="G35" s="30">
        <v>4220.92</v>
      </c>
      <c r="H35" s="30">
        <v>63313.8</v>
      </c>
      <c r="I35" s="30">
        <v>26236.65</v>
      </c>
      <c r="J35" s="30"/>
      <c r="K35" s="30">
        <v>17837.4</v>
      </c>
      <c r="L35" s="30">
        <v>19239.75</v>
      </c>
      <c r="M35" s="44"/>
    </row>
    <row r="36" ht="22.5" spans="1:13">
      <c r="A36" s="27">
        <v>3</v>
      </c>
      <c r="B36" s="28" t="s">
        <v>367</v>
      </c>
      <c r="C36" s="28" t="s">
        <v>368</v>
      </c>
      <c r="D36" s="28"/>
      <c r="E36" s="29" t="s">
        <v>249</v>
      </c>
      <c r="F36" s="30">
        <v>1</v>
      </c>
      <c r="G36" s="30">
        <v>25186.32</v>
      </c>
      <c r="H36" s="30">
        <v>25186.32</v>
      </c>
      <c r="I36" s="30">
        <v>9870.91</v>
      </c>
      <c r="J36" s="30"/>
      <c r="K36" s="30">
        <v>3255.97</v>
      </c>
      <c r="L36" s="30">
        <v>12059.44</v>
      </c>
      <c r="M36" s="44">
        <v>791.91</v>
      </c>
    </row>
    <row r="37" spans="1:13">
      <c r="A37" s="27"/>
      <c r="B37" s="28" t="s">
        <v>159</v>
      </c>
      <c r="C37" s="28" t="s">
        <v>335</v>
      </c>
      <c r="D37" s="28"/>
      <c r="E37" s="29" t="s">
        <v>206</v>
      </c>
      <c r="F37" s="30">
        <v>1</v>
      </c>
      <c r="G37" s="30">
        <v>791.91</v>
      </c>
      <c r="H37" s="28"/>
      <c r="I37" s="28"/>
      <c r="J37" s="28"/>
      <c r="K37" s="28"/>
      <c r="L37" s="28"/>
      <c r="M37" s="44">
        <v>791.91</v>
      </c>
    </row>
    <row r="38" ht="22.5" spans="1:13">
      <c r="A38" s="27">
        <v>4</v>
      </c>
      <c r="B38" s="28" t="s">
        <v>369</v>
      </c>
      <c r="C38" s="28" t="s">
        <v>370</v>
      </c>
      <c r="D38" s="28"/>
      <c r="E38" s="29" t="s">
        <v>155</v>
      </c>
      <c r="F38" s="30">
        <v>70</v>
      </c>
      <c r="G38" s="30">
        <v>3471.61</v>
      </c>
      <c r="H38" s="30">
        <v>243012.7</v>
      </c>
      <c r="I38" s="30">
        <v>31647</v>
      </c>
      <c r="J38" s="30"/>
      <c r="K38" s="30">
        <v>4177.6</v>
      </c>
      <c r="L38" s="30">
        <v>207188.1</v>
      </c>
      <c r="M38" s="44"/>
    </row>
    <row r="39" ht="22.5" spans="1:13">
      <c r="A39" s="27">
        <v>5</v>
      </c>
      <c r="B39" s="28" t="s">
        <v>371</v>
      </c>
      <c r="C39" s="28" t="s">
        <v>372</v>
      </c>
      <c r="D39" s="28"/>
      <c r="E39" s="29" t="s">
        <v>155</v>
      </c>
      <c r="F39" s="30">
        <v>70</v>
      </c>
      <c r="G39" s="30">
        <v>7493.27</v>
      </c>
      <c r="H39" s="30">
        <v>524528.9</v>
      </c>
      <c r="I39" s="30">
        <v>405356</v>
      </c>
      <c r="J39" s="30"/>
      <c r="K39" s="30"/>
      <c r="L39" s="30">
        <v>119172.9</v>
      </c>
      <c r="M39" s="44">
        <v>631923.6</v>
      </c>
    </row>
    <row r="40" spans="1:13">
      <c r="A40" s="27"/>
      <c r="B40" s="28" t="s">
        <v>159</v>
      </c>
      <c r="C40" s="28" t="s">
        <v>373</v>
      </c>
      <c r="D40" s="28"/>
      <c r="E40" s="29" t="s">
        <v>19</v>
      </c>
      <c r="F40" s="30">
        <v>707</v>
      </c>
      <c r="G40" s="30">
        <v>893.81</v>
      </c>
      <c r="H40" s="28"/>
      <c r="I40" s="28"/>
      <c r="J40" s="28"/>
      <c r="K40" s="28"/>
      <c r="L40" s="28"/>
      <c r="M40" s="44">
        <v>631923.67</v>
      </c>
    </row>
    <row r="41" ht="22.5" spans="1:13">
      <c r="A41" s="27">
        <v>6</v>
      </c>
      <c r="B41" s="28" t="s">
        <v>374</v>
      </c>
      <c r="C41" s="28" t="s">
        <v>375</v>
      </c>
      <c r="D41" s="28"/>
      <c r="E41" s="29" t="s">
        <v>343</v>
      </c>
      <c r="F41" s="30">
        <v>27.9</v>
      </c>
      <c r="G41" s="30">
        <v>496.58</v>
      </c>
      <c r="H41" s="30">
        <v>13854.58</v>
      </c>
      <c r="I41" s="30">
        <v>11831.27</v>
      </c>
      <c r="J41" s="30"/>
      <c r="K41" s="30">
        <v>2023.31</v>
      </c>
      <c r="L41" s="30"/>
      <c r="M41" s="44"/>
    </row>
    <row r="42" spans="1:13">
      <c r="A42" s="27"/>
      <c r="B42" s="28"/>
      <c r="C42" s="28" t="s">
        <v>350</v>
      </c>
      <c r="D42" s="28"/>
      <c r="E42" s="29"/>
      <c r="F42" s="30"/>
      <c r="G42" s="30"/>
      <c r="H42" s="30">
        <v>259934.29</v>
      </c>
      <c r="I42" s="30">
        <v>204096.97</v>
      </c>
      <c r="J42" s="30"/>
      <c r="K42" s="30">
        <v>8862.69</v>
      </c>
      <c r="L42" s="30">
        <v>46974.63</v>
      </c>
      <c r="M42" s="44">
        <v>849773.67</v>
      </c>
    </row>
    <row r="43" ht="22.5" spans="1:13">
      <c r="A43" s="27">
        <v>1</v>
      </c>
      <c r="B43" s="28" t="s">
        <v>351</v>
      </c>
      <c r="C43" s="28" t="s">
        <v>352</v>
      </c>
      <c r="D43" s="28"/>
      <c r="E43" s="29" t="s">
        <v>353</v>
      </c>
      <c r="F43" s="30">
        <v>132.2</v>
      </c>
      <c r="G43" s="30">
        <v>1367.01</v>
      </c>
      <c r="H43" s="30">
        <v>180718.72</v>
      </c>
      <c r="I43" s="30">
        <v>148652.29</v>
      </c>
      <c r="J43" s="30"/>
      <c r="K43" s="30">
        <v>1025.87</v>
      </c>
      <c r="L43" s="30">
        <v>31040.56</v>
      </c>
      <c r="M43" s="44">
        <v>849773.67</v>
      </c>
    </row>
    <row r="44" spans="1:13">
      <c r="A44" s="27"/>
      <c r="B44" s="28" t="s">
        <v>159</v>
      </c>
      <c r="C44" s="28" t="s">
        <v>354</v>
      </c>
      <c r="D44" s="28"/>
      <c r="E44" s="29" t="s">
        <v>355</v>
      </c>
      <c r="F44" s="30">
        <v>1335.22</v>
      </c>
      <c r="G44" s="30">
        <v>636.43</v>
      </c>
      <c r="H44" s="28"/>
      <c r="I44" s="28"/>
      <c r="J44" s="28"/>
      <c r="K44" s="28"/>
      <c r="L44" s="28"/>
      <c r="M44" s="44">
        <v>849774.06</v>
      </c>
    </row>
    <row r="45" ht="22.5" spans="1:13">
      <c r="A45" s="27">
        <v>2</v>
      </c>
      <c r="B45" s="28" t="s">
        <v>357</v>
      </c>
      <c r="C45" s="28" t="s">
        <v>358</v>
      </c>
      <c r="D45" s="28"/>
      <c r="E45" s="29" t="s">
        <v>359</v>
      </c>
      <c r="F45" s="30">
        <v>1586.4</v>
      </c>
      <c r="G45" s="30">
        <v>41.34</v>
      </c>
      <c r="H45" s="30">
        <v>65581.78</v>
      </c>
      <c r="I45" s="30">
        <v>55444.68</v>
      </c>
      <c r="J45" s="30"/>
      <c r="K45" s="30">
        <v>7836.82</v>
      </c>
      <c r="L45" s="30">
        <v>2300.28</v>
      </c>
      <c r="M45" s="44"/>
    </row>
    <row r="46" ht="22.5" spans="1:13">
      <c r="A46" s="27">
        <v>3</v>
      </c>
      <c r="B46" s="28" t="s">
        <v>360</v>
      </c>
      <c r="C46" s="28" t="s">
        <v>361</v>
      </c>
      <c r="D46" s="28"/>
      <c r="E46" s="29" t="s">
        <v>362</v>
      </c>
      <c r="F46" s="30">
        <v>132.2</v>
      </c>
      <c r="G46" s="30">
        <v>103.13</v>
      </c>
      <c r="H46" s="30">
        <v>13633.79</v>
      </c>
      <c r="I46" s="30"/>
      <c r="J46" s="30"/>
      <c r="K46" s="30"/>
      <c r="L46" s="30">
        <v>13633.79</v>
      </c>
      <c r="M46" s="44"/>
    </row>
    <row r="47" ht="13.5" spans="1:13">
      <c r="A47" s="37"/>
      <c r="B47" s="32"/>
      <c r="C47" s="32" t="s">
        <v>119</v>
      </c>
      <c r="D47" s="32"/>
      <c r="E47" s="32"/>
      <c r="F47" s="32"/>
      <c r="G47" s="32"/>
      <c r="H47" s="34">
        <v>3308586.13</v>
      </c>
      <c r="I47" s="34">
        <v>889007.14</v>
      </c>
      <c r="J47" s="34"/>
      <c r="K47" s="34">
        <v>1953262.38</v>
      </c>
      <c r="L47" s="34">
        <v>466316.62</v>
      </c>
      <c r="M47" s="45">
        <v>1786271.98</v>
      </c>
    </row>
    <row r="48" spans="1:13">
      <c r="A48" s="35" t="s">
        <v>207</v>
      </c>
      <c r="B48" s="35"/>
      <c r="C48" s="35"/>
      <c r="D48" s="36" t="s">
        <v>208</v>
      </c>
      <c r="E48" s="36"/>
      <c r="F48" s="36"/>
      <c r="G48" s="36"/>
      <c r="H48" s="36"/>
      <c r="I48" s="36"/>
      <c r="J48" s="46" t="s">
        <v>209</v>
      </c>
      <c r="K48" s="46"/>
      <c r="L48" s="46"/>
      <c r="M48" s="46"/>
    </row>
  </sheetData>
  <mergeCells count="154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A48:C48"/>
    <mergeCell ref="D48:I48"/>
    <mergeCell ref="J48:M48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8"/>
  <sheetViews>
    <sheetView topLeftCell="M13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404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404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1680206.42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221668.28</v>
      </c>
      <c r="I5" s="30">
        <v>122172.93</v>
      </c>
      <c r="J5" s="30"/>
      <c r="K5" s="30">
        <v>60452.59</v>
      </c>
      <c r="L5" s="30">
        <v>39042.77</v>
      </c>
      <c r="M5" s="44">
        <v>188465.01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315097.88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558.8</v>
      </c>
      <c r="G6" s="30">
        <v>30.56</v>
      </c>
      <c r="H6" s="30">
        <v>17076.93</v>
      </c>
      <c r="I6" s="30">
        <v>3788.66</v>
      </c>
      <c r="J6" s="30"/>
      <c r="K6" s="30"/>
      <c r="L6" s="30">
        <v>13288.26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445742.69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13.97</v>
      </c>
      <c r="G7" s="30">
        <v>3688.55</v>
      </c>
      <c r="H7" s="30">
        <v>51529.04</v>
      </c>
      <c r="I7" s="30">
        <v>51529.04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114459.88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10.436</v>
      </c>
      <c r="G8" s="30">
        <v>1696.28</v>
      </c>
      <c r="H8" s="30">
        <v>17702.38</v>
      </c>
      <c r="I8" s="30">
        <v>15817.53</v>
      </c>
      <c r="J8" s="30"/>
      <c r="K8" s="30">
        <v>62.72</v>
      </c>
      <c r="L8" s="30">
        <v>1822.13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804905.97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4.1744</v>
      </c>
      <c r="G9" s="30">
        <v>3621.87</v>
      </c>
      <c r="H9" s="30">
        <v>15119.13</v>
      </c>
      <c r="I9" s="30">
        <v>1886.83</v>
      </c>
      <c r="J9" s="30"/>
      <c r="K9" s="30">
        <v>242.95</v>
      </c>
      <c r="L9" s="30">
        <v>12989.36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34377.18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28</v>
      </c>
      <c r="G10" s="30">
        <v>1891.12</v>
      </c>
      <c r="H10" s="30">
        <v>52951.36</v>
      </c>
      <c r="I10" s="30">
        <v>17144.68</v>
      </c>
      <c r="J10" s="30"/>
      <c r="K10" s="30">
        <v>35316.4</v>
      </c>
      <c r="L10" s="30">
        <v>490.28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22497.99</v>
      </c>
    </row>
    <row r="11" ht="22.5" spans="1:23">
      <c r="A11" s="27">
        <v>6</v>
      </c>
      <c r="B11" s="28" t="s">
        <v>381</v>
      </c>
      <c r="C11" s="28" t="s">
        <v>382</v>
      </c>
      <c r="D11" s="28"/>
      <c r="E11" s="29" t="s">
        <v>155</v>
      </c>
      <c r="F11" s="30">
        <v>107.8</v>
      </c>
      <c r="G11" s="30">
        <v>127.47</v>
      </c>
      <c r="H11" s="30">
        <v>13741.27</v>
      </c>
      <c r="I11" s="30">
        <v>6130.59</v>
      </c>
      <c r="J11" s="30"/>
      <c r="K11" s="30">
        <v>22.64</v>
      </c>
      <c r="L11" s="30">
        <v>7588.04</v>
      </c>
      <c r="M11" s="44">
        <v>147060.76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279774.57</v>
      </c>
    </row>
    <row r="12" spans="1:23">
      <c r="A12" s="27"/>
      <c r="B12" s="28" t="s">
        <v>159</v>
      </c>
      <c r="C12" s="28" t="s">
        <v>383</v>
      </c>
      <c r="D12" s="28"/>
      <c r="E12" s="29" t="s">
        <v>19</v>
      </c>
      <c r="F12" s="30">
        <v>1078</v>
      </c>
      <c r="G12" s="30">
        <v>136.42</v>
      </c>
      <c r="H12" s="28"/>
      <c r="I12" s="28"/>
      <c r="J12" s="28"/>
      <c r="K12" s="28"/>
      <c r="L12" s="28"/>
      <c r="M12" s="44">
        <v>147060.76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33.75" spans="1:23">
      <c r="A13" s="27">
        <v>7</v>
      </c>
      <c r="B13" s="28" t="s">
        <v>309</v>
      </c>
      <c r="C13" s="28" t="s">
        <v>310</v>
      </c>
      <c r="D13" s="28"/>
      <c r="E13" s="29" t="s">
        <v>275</v>
      </c>
      <c r="F13" s="30">
        <v>114.8523</v>
      </c>
      <c r="G13" s="30">
        <v>147.65</v>
      </c>
      <c r="H13" s="30">
        <v>16957.94</v>
      </c>
      <c r="I13" s="30">
        <v>11845.87</v>
      </c>
      <c r="J13" s="30"/>
      <c r="K13" s="30">
        <v>2332.65</v>
      </c>
      <c r="L13" s="30">
        <v>2779.43</v>
      </c>
      <c r="M13" s="44">
        <v>41404.25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279774.57</v>
      </c>
    </row>
    <row r="14" spans="1:23">
      <c r="A14" s="27"/>
      <c r="B14" s="28" t="s">
        <v>159</v>
      </c>
      <c r="C14" s="28" t="s">
        <v>276</v>
      </c>
      <c r="D14" s="28"/>
      <c r="E14" s="29" t="s">
        <v>275</v>
      </c>
      <c r="F14" s="30">
        <v>118.298</v>
      </c>
      <c r="G14" s="30">
        <v>350</v>
      </c>
      <c r="H14" s="28"/>
      <c r="I14" s="28"/>
      <c r="J14" s="28"/>
      <c r="K14" s="28"/>
      <c r="L14" s="28"/>
      <c r="M14" s="44">
        <v>41404.3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169</v>
      </c>
      <c r="C15" s="28" t="s">
        <v>170</v>
      </c>
      <c r="D15" s="28"/>
      <c r="E15" s="29" t="s">
        <v>166</v>
      </c>
      <c r="F15" s="30">
        <v>10.78</v>
      </c>
      <c r="G15" s="30">
        <v>320.59</v>
      </c>
      <c r="H15" s="30">
        <v>3455.96</v>
      </c>
      <c r="I15" s="30">
        <v>2554.32</v>
      </c>
      <c r="J15" s="30"/>
      <c r="K15" s="30">
        <v>901.64</v>
      </c>
      <c r="L15" s="30"/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231</v>
      </c>
      <c r="C16" s="28" t="s">
        <v>232</v>
      </c>
      <c r="D16" s="28"/>
      <c r="E16" s="29" t="s">
        <v>166</v>
      </c>
      <c r="F16" s="30">
        <v>10.78</v>
      </c>
      <c r="G16" s="30">
        <v>370.48</v>
      </c>
      <c r="H16" s="30">
        <v>3993.77</v>
      </c>
      <c r="I16" s="30">
        <v>2558.63</v>
      </c>
      <c r="J16" s="30"/>
      <c r="K16" s="30">
        <v>1429.54</v>
      </c>
      <c r="L16" s="30">
        <v>5.61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59269.91</v>
      </c>
    </row>
    <row r="17" ht="22.5" spans="1:23">
      <c r="A17" s="27">
        <v>10</v>
      </c>
      <c r="B17" s="28" t="s">
        <v>271</v>
      </c>
      <c r="C17" s="28" t="s">
        <v>272</v>
      </c>
      <c r="D17" s="28"/>
      <c r="E17" s="29" t="s">
        <v>166</v>
      </c>
      <c r="F17" s="30">
        <v>10.78</v>
      </c>
      <c r="G17" s="30">
        <v>2703.2</v>
      </c>
      <c r="H17" s="30">
        <v>29140.5</v>
      </c>
      <c r="I17" s="30">
        <v>8916.78</v>
      </c>
      <c r="J17" s="30"/>
      <c r="K17" s="30">
        <v>20144.05</v>
      </c>
      <c r="L17" s="30">
        <v>79.66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28925.99</v>
      </c>
    </row>
    <row r="18" spans="1:23">
      <c r="A18" s="27"/>
      <c r="B18" s="28"/>
      <c r="C18" s="28" t="s">
        <v>277</v>
      </c>
      <c r="D18" s="28"/>
      <c r="E18" s="29"/>
      <c r="F18" s="30"/>
      <c r="G18" s="30"/>
      <c r="H18" s="30">
        <v>19363.49</v>
      </c>
      <c r="I18" s="30">
        <v>6294.1</v>
      </c>
      <c r="J18" s="30"/>
      <c r="K18" s="30">
        <v>12162.92</v>
      </c>
      <c r="L18" s="30">
        <v>906.47</v>
      </c>
      <c r="M18" s="44">
        <v>7395.74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2082554.07</v>
      </c>
    </row>
    <row r="19" ht="22.5" spans="1:23">
      <c r="A19" s="27">
        <v>1</v>
      </c>
      <c r="B19" s="28" t="s">
        <v>364</v>
      </c>
      <c r="C19" s="28" t="s">
        <v>365</v>
      </c>
      <c r="D19" s="28"/>
      <c r="E19" s="29" t="s">
        <v>112</v>
      </c>
      <c r="F19" s="30">
        <v>2</v>
      </c>
      <c r="G19" s="30">
        <v>8854.59</v>
      </c>
      <c r="H19" s="30">
        <v>17709.18</v>
      </c>
      <c r="I19" s="30">
        <v>5161.88</v>
      </c>
      <c r="J19" s="30"/>
      <c r="K19" s="30">
        <v>11792.06</v>
      </c>
      <c r="L19" s="30">
        <v>755.24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187429.87</v>
      </c>
    </row>
    <row r="20" ht="22.5" spans="1:23">
      <c r="A20" s="27">
        <v>2</v>
      </c>
      <c r="B20" s="28" t="s">
        <v>400</v>
      </c>
      <c r="C20" s="28" t="s">
        <v>401</v>
      </c>
      <c r="D20" s="28"/>
      <c r="E20" s="29" t="s">
        <v>206</v>
      </c>
      <c r="F20" s="30">
        <v>4</v>
      </c>
      <c r="G20" s="30">
        <v>92.37</v>
      </c>
      <c r="H20" s="30">
        <v>369.48</v>
      </c>
      <c r="I20" s="30">
        <v>341.2</v>
      </c>
      <c r="J20" s="30"/>
      <c r="K20" s="30">
        <v>28.28</v>
      </c>
      <c r="L20" s="30"/>
      <c r="M20" s="44">
        <v>3784.36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2269983.94</v>
      </c>
    </row>
    <row r="21" spans="1:23">
      <c r="A21" s="27"/>
      <c r="B21" s="28" t="s">
        <v>159</v>
      </c>
      <c r="C21" s="28" t="s">
        <v>402</v>
      </c>
      <c r="D21" s="28"/>
      <c r="E21" s="29" t="s">
        <v>206</v>
      </c>
      <c r="F21" s="30">
        <v>4</v>
      </c>
      <c r="G21" s="30">
        <v>946.09</v>
      </c>
      <c r="H21" s="28"/>
      <c r="I21" s="28"/>
      <c r="J21" s="28"/>
      <c r="K21" s="28"/>
      <c r="L21" s="28"/>
      <c r="M21" s="44">
        <v>3784.36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2277322.67</v>
      </c>
    </row>
    <row r="22" ht="23.25" spans="1:23">
      <c r="A22" s="27">
        <v>3</v>
      </c>
      <c r="B22" s="28" t="s">
        <v>284</v>
      </c>
      <c r="C22" s="28" t="s">
        <v>285</v>
      </c>
      <c r="D22" s="28"/>
      <c r="E22" s="29" t="s">
        <v>206</v>
      </c>
      <c r="F22" s="30">
        <v>1</v>
      </c>
      <c r="G22" s="30">
        <v>55.09</v>
      </c>
      <c r="H22" s="30">
        <v>55.09</v>
      </c>
      <c r="I22" s="30">
        <v>51.45</v>
      </c>
      <c r="J22" s="30"/>
      <c r="K22" s="30">
        <v>3.64</v>
      </c>
      <c r="L22" s="30"/>
      <c r="M22" s="44">
        <v>435.12</v>
      </c>
      <c r="P22" s="37"/>
      <c r="Q22" s="50" t="s">
        <v>201</v>
      </c>
      <c r="R22" s="50"/>
      <c r="S22" s="50"/>
      <c r="T22" s="33" t="s">
        <v>405</v>
      </c>
      <c r="U22" s="33"/>
      <c r="V22" s="33"/>
      <c r="W22" s="51"/>
    </row>
    <row r="23" spans="1:13">
      <c r="A23" s="27"/>
      <c r="B23" s="28" t="s">
        <v>159</v>
      </c>
      <c r="C23" s="28" t="s">
        <v>286</v>
      </c>
      <c r="D23" s="28"/>
      <c r="E23" s="29" t="s">
        <v>206</v>
      </c>
      <c r="F23" s="30">
        <v>1</v>
      </c>
      <c r="G23" s="30">
        <v>435.12</v>
      </c>
      <c r="H23" s="28"/>
      <c r="I23" s="28"/>
      <c r="J23" s="28"/>
      <c r="K23" s="28"/>
      <c r="L23" s="28"/>
      <c r="M23" s="44">
        <v>435.12</v>
      </c>
    </row>
    <row r="24" ht="22.5" spans="1:13">
      <c r="A24" s="27">
        <v>4</v>
      </c>
      <c r="B24" s="28" t="s">
        <v>284</v>
      </c>
      <c r="C24" s="28" t="s">
        <v>285</v>
      </c>
      <c r="D24" s="28"/>
      <c r="E24" s="29" t="s">
        <v>206</v>
      </c>
      <c r="F24" s="30">
        <v>1</v>
      </c>
      <c r="G24" s="30">
        <v>55.09</v>
      </c>
      <c r="H24" s="30">
        <v>55.09</v>
      </c>
      <c r="I24" s="30">
        <v>51.45</v>
      </c>
      <c r="J24" s="30"/>
      <c r="K24" s="30">
        <v>3.64</v>
      </c>
      <c r="L24" s="30"/>
      <c r="M24" s="44">
        <v>344.68</v>
      </c>
    </row>
    <row r="25" spans="1:13">
      <c r="A25" s="27"/>
      <c r="B25" s="28" t="s">
        <v>159</v>
      </c>
      <c r="C25" s="28" t="s">
        <v>287</v>
      </c>
      <c r="D25" s="28"/>
      <c r="E25" s="29" t="s">
        <v>206</v>
      </c>
      <c r="F25" s="30">
        <v>1</v>
      </c>
      <c r="G25" s="30">
        <v>344.68</v>
      </c>
      <c r="H25" s="28"/>
      <c r="I25" s="28"/>
      <c r="J25" s="28"/>
      <c r="K25" s="28"/>
      <c r="L25" s="28"/>
      <c r="M25" s="44">
        <v>344.68</v>
      </c>
    </row>
    <row r="26" ht="34.5" spans="1:13">
      <c r="A26" s="31">
        <v>5</v>
      </c>
      <c r="B26" s="32" t="s">
        <v>326</v>
      </c>
      <c r="C26" s="32" t="s">
        <v>327</v>
      </c>
      <c r="D26" s="32"/>
      <c r="E26" s="33" t="s">
        <v>325</v>
      </c>
      <c r="F26" s="34">
        <v>1</v>
      </c>
      <c r="G26" s="34">
        <v>1174.65</v>
      </c>
      <c r="H26" s="34">
        <v>1174.65</v>
      </c>
      <c r="I26" s="34">
        <v>688.12</v>
      </c>
      <c r="J26" s="34"/>
      <c r="K26" s="34">
        <v>335.3</v>
      </c>
      <c r="L26" s="34">
        <v>151.23</v>
      </c>
      <c r="M26" s="45">
        <v>2831.58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38"/>
      <c r="K28" s="38"/>
      <c r="L28" s="38"/>
      <c r="M28" s="38"/>
    </row>
    <row r="29" ht="13.5" customHeight="1" spans="1:13">
      <c r="A29" s="40" t="s">
        <v>404</v>
      </c>
      <c r="B29" s="40"/>
      <c r="C29" s="40"/>
      <c r="D29" s="22"/>
      <c r="E29" s="22"/>
      <c r="F29" s="22"/>
      <c r="G29" s="22"/>
      <c r="H29" s="22"/>
      <c r="I29" s="22"/>
      <c r="J29" s="39" t="s">
        <v>288</v>
      </c>
      <c r="K29" s="39"/>
      <c r="L29" s="39"/>
      <c r="M29" s="39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spans="1:13">
      <c r="A32" s="27"/>
      <c r="B32" s="28" t="s">
        <v>159</v>
      </c>
      <c r="C32" s="28" t="s">
        <v>327</v>
      </c>
      <c r="D32" s="28"/>
      <c r="E32" s="29" t="s">
        <v>206</v>
      </c>
      <c r="F32" s="30">
        <v>1</v>
      </c>
      <c r="G32" s="30">
        <v>2831.58</v>
      </c>
      <c r="H32" s="28"/>
      <c r="I32" s="28"/>
      <c r="J32" s="28"/>
      <c r="K32" s="28"/>
      <c r="L32" s="28"/>
      <c r="M32" s="44">
        <v>2831.58</v>
      </c>
    </row>
    <row r="33" spans="1:13">
      <c r="A33" s="27"/>
      <c r="B33" s="28"/>
      <c r="C33" s="28" t="s">
        <v>328</v>
      </c>
      <c r="D33" s="28"/>
      <c r="E33" s="29"/>
      <c r="F33" s="30"/>
      <c r="G33" s="30"/>
      <c r="H33" s="30">
        <v>464780.49</v>
      </c>
      <c r="I33" s="30">
        <v>53550.98</v>
      </c>
      <c r="J33" s="30"/>
      <c r="K33" s="30">
        <v>367348.33</v>
      </c>
      <c r="L33" s="30">
        <v>43881.19</v>
      </c>
      <c r="M33" s="44">
        <v>54956.79</v>
      </c>
    </row>
    <row r="34" ht="22.5" spans="1:13">
      <c r="A34" s="27">
        <v>1</v>
      </c>
      <c r="B34" s="28" t="s">
        <v>110</v>
      </c>
      <c r="C34" s="28" t="s">
        <v>329</v>
      </c>
      <c r="D34" s="28"/>
      <c r="E34" s="29" t="s">
        <v>112</v>
      </c>
      <c r="F34" s="30">
        <v>3</v>
      </c>
      <c r="G34" s="30">
        <v>120000</v>
      </c>
      <c r="H34" s="30">
        <v>360000</v>
      </c>
      <c r="I34" s="30"/>
      <c r="J34" s="30"/>
      <c r="K34" s="30">
        <v>360000</v>
      </c>
      <c r="L34" s="30"/>
      <c r="M34" s="44"/>
    </row>
    <row r="35" ht="22.5" spans="1:13">
      <c r="A35" s="27">
        <v>2</v>
      </c>
      <c r="B35" s="28" t="s">
        <v>330</v>
      </c>
      <c r="C35" s="28" t="s">
        <v>331</v>
      </c>
      <c r="D35" s="28"/>
      <c r="E35" s="29" t="s">
        <v>332</v>
      </c>
      <c r="F35" s="30">
        <v>3</v>
      </c>
      <c r="G35" s="30">
        <v>4220.92</v>
      </c>
      <c r="H35" s="30">
        <v>12662.76</v>
      </c>
      <c r="I35" s="30">
        <v>5247.33</v>
      </c>
      <c r="J35" s="30"/>
      <c r="K35" s="30">
        <v>3567.48</v>
      </c>
      <c r="L35" s="30">
        <v>3847.95</v>
      </c>
      <c r="M35" s="44"/>
    </row>
    <row r="36" ht="22.5" spans="1:13">
      <c r="A36" s="27">
        <v>3</v>
      </c>
      <c r="B36" s="28" t="s">
        <v>367</v>
      </c>
      <c r="C36" s="28" t="s">
        <v>368</v>
      </c>
      <c r="D36" s="28"/>
      <c r="E36" s="29" t="s">
        <v>249</v>
      </c>
      <c r="F36" s="30">
        <v>1</v>
      </c>
      <c r="G36" s="30">
        <v>25186.32</v>
      </c>
      <c r="H36" s="30">
        <v>25186.32</v>
      </c>
      <c r="I36" s="30">
        <v>9870.91</v>
      </c>
      <c r="J36" s="30"/>
      <c r="K36" s="30">
        <v>3255.97</v>
      </c>
      <c r="L36" s="30">
        <v>12059.44</v>
      </c>
      <c r="M36" s="44">
        <v>791.91</v>
      </c>
    </row>
    <row r="37" spans="1:13">
      <c r="A37" s="27"/>
      <c r="B37" s="28" t="s">
        <v>159</v>
      </c>
      <c r="C37" s="28" t="s">
        <v>335</v>
      </c>
      <c r="D37" s="28"/>
      <c r="E37" s="29" t="s">
        <v>206</v>
      </c>
      <c r="F37" s="30">
        <v>1</v>
      </c>
      <c r="G37" s="30">
        <v>791.91</v>
      </c>
      <c r="H37" s="28"/>
      <c r="I37" s="28"/>
      <c r="J37" s="28"/>
      <c r="K37" s="28"/>
      <c r="L37" s="28"/>
      <c r="M37" s="44">
        <v>791.91</v>
      </c>
    </row>
    <row r="38" ht="22.5" spans="1:13">
      <c r="A38" s="27">
        <v>4</v>
      </c>
      <c r="B38" s="28" t="s">
        <v>369</v>
      </c>
      <c r="C38" s="28" t="s">
        <v>370</v>
      </c>
      <c r="D38" s="28"/>
      <c r="E38" s="29" t="s">
        <v>155</v>
      </c>
      <c r="F38" s="30">
        <v>6</v>
      </c>
      <c r="G38" s="30">
        <v>3471.61</v>
      </c>
      <c r="H38" s="30">
        <v>20829.66</v>
      </c>
      <c r="I38" s="30">
        <v>2712.6</v>
      </c>
      <c r="J38" s="30"/>
      <c r="K38" s="30">
        <v>358.08</v>
      </c>
      <c r="L38" s="30">
        <v>17758.98</v>
      </c>
      <c r="M38" s="44"/>
    </row>
    <row r="39" ht="22.5" spans="1:13">
      <c r="A39" s="27">
        <v>5</v>
      </c>
      <c r="B39" s="28" t="s">
        <v>371</v>
      </c>
      <c r="C39" s="28" t="s">
        <v>372</v>
      </c>
      <c r="D39" s="28"/>
      <c r="E39" s="29" t="s">
        <v>155</v>
      </c>
      <c r="F39" s="30">
        <v>6</v>
      </c>
      <c r="G39" s="30">
        <v>7493.27</v>
      </c>
      <c r="H39" s="30">
        <v>44959.62</v>
      </c>
      <c r="I39" s="30">
        <v>34744.8</v>
      </c>
      <c r="J39" s="30"/>
      <c r="K39" s="30"/>
      <c r="L39" s="30">
        <v>10214.82</v>
      </c>
      <c r="M39" s="44">
        <v>54164.88</v>
      </c>
    </row>
    <row r="40" spans="1:13">
      <c r="A40" s="27"/>
      <c r="B40" s="28" t="s">
        <v>159</v>
      </c>
      <c r="C40" s="28" t="s">
        <v>373</v>
      </c>
      <c r="D40" s="28"/>
      <c r="E40" s="29" t="s">
        <v>19</v>
      </c>
      <c r="F40" s="30">
        <v>60.6</v>
      </c>
      <c r="G40" s="30">
        <v>893.81</v>
      </c>
      <c r="H40" s="28"/>
      <c r="I40" s="28"/>
      <c r="J40" s="28"/>
      <c r="K40" s="28"/>
      <c r="L40" s="28"/>
      <c r="M40" s="44">
        <v>54164.89</v>
      </c>
    </row>
    <row r="41" ht="22.5" spans="1:13">
      <c r="A41" s="27">
        <v>6</v>
      </c>
      <c r="B41" s="28" t="s">
        <v>374</v>
      </c>
      <c r="C41" s="28" t="s">
        <v>375</v>
      </c>
      <c r="D41" s="28"/>
      <c r="E41" s="29" t="s">
        <v>343</v>
      </c>
      <c r="F41" s="30">
        <v>2.3</v>
      </c>
      <c r="G41" s="30">
        <v>496.58</v>
      </c>
      <c r="H41" s="30">
        <v>1142.13</v>
      </c>
      <c r="I41" s="30">
        <v>975.34</v>
      </c>
      <c r="J41" s="30"/>
      <c r="K41" s="30">
        <v>166.8</v>
      </c>
      <c r="L41" s="30"/>
      <c r="M41" s="44"/>
    </row>
    <row r="42" spans="1:13">
      <c r="A42" s="27"/>
      <c r="B42" s="28"/>
      <c r="C42" s="28" t="s">
        <v>350</v>
      </c>
      <c r="D42" s="28"/>
      <c r="E42" s="29"/>
      <c r="F42" s="30"/>
      <c r="G42" s="30"/>
      <c r="H42" s="30">
        <v>169488.17</v>
      </c>
      <c r="I42" s="30">
        <v>133079.87</v>
      </c>
      <c r="J42" s="30"/>
      <c r="K42" s="30">
        <v>5778.85</v>
      </c>
      <c r="L42" s="30">
        <v>30629.45</v>
      </c>
      <c r="M42" s="44">
        <v>554088.43</v>
      </c>
    </row>
    <row r="43" ht="22.5" spans="1:13">
      <c r="A43" s="27">
        <v>1</v>
      </c>
      <c r="B43" s="28" t="s">
        <v>351</v>
      </c>
      <c r="C43" s="28" t="s">
        <v>352</v>
      </c>
      <c r="D43" s="28"/>
      <c r="E43" s="29" t="s">
        <v>353</v>
      </c>
      <c r="F43" s="30">
        <v>86.2</v>
      </c>
      <c r="G43" s="30">
        <v>1367.01</v>
      </c>
      <c r="H43" s="30">
        <v>117836.26</v>
      </c>
      <c r="I43" s="30">
        <v>96927.59</v>
      </c>
      <c r="J43" s="30"/>
      <c r="K43" s="30">
        <v>668.91</v>
      </c>
      <c r="L43" s="30">
        <v>20239.76</v>
      </c>
      <c r="M43" s="44">
        <v>554088.43</v>
      </c>
    </row>
    <row r="44" spans="1:13">
      <c r="A44" s="27"/>
      <c r="B44" s="28" t="s">
        <v>159</v>
      </c>
      <c r="C44" s="28" t="s">
        <v>354</v>
      </c>
      <c r="D44" s="28"/>
      <c r="E44" s="29" t="s">
        <v>355</v>
      </c>
      <c r="F44" s="30">
        <v>870.62</v>
      </c>
      <c r="G44" s="30">
        <v>636.43</v>
      </c>
      <c r="H44" s="28"/>
      <c r="I44" s="28"/>
      <c r="J44" s="28"/>
      <c r="K44" s="28"/>
      <c r="L44" s="28"/>
      <c r="M44" s="44">
        <v>554088.69</v>
      </c>
    </row>
    <row r="45" ht="22.5" spans="1:13">
      <c r="A45" s="27">
        <v>2</v>
      </c>
      <c r="B45" s="28" t="s">
        <v>357</v>
      </c>
      <c r="C45" s="28" t="s">
        <v>358</v>
      </c>
      <c r="D45" s="28"/>
      <c r="E45" s="29" t="s">
        <v>359</v>
      </c>
      <c r="F45" s="30">
        <v>1034.4</v>
      </c>
      <c r="G45" s="30">
        <v>41.34</v>
      </c>
      <c r="H45" s="30">
        <v>42762.1</v>
      </c>
      <c r="I45" s="30">
        <v>36152.28</v>
      </c>
      <c r="J45" s="30"/>
      <c r="K45" s="30">
        <v>5109.94</v>
      </c>
      <c r="L45" s="30">
        <v>1499.88</v>
      </c>
      <c r="M45" s="44"/>
    </row>
    <row r="46" ht="22.5" spans="1:13">
      <c r="A46" s="27">
        <v>3</v>
      </c>
      <c r="B46" s="28" t="s">
        <v>360</v>
      </c>
      <c r="C46" s="28" t="s">
        <v>361</v>
      </c>
      <c r="D46" s="28"/>
      <c r="E46" s="29" t="s">
        <v>362</v>
      </c>
      <c r="F46" s="30">
        <v>86.2</v>
      </c>
      <c r="G46" s="30">
        <v>103.13</v>
      </c>
      <c r="H46" s="30">
        <v>8889.81</v>
      </c>
      <c r="I46" s="30"/>
      <c r="J46" s="30"/>
      <c r="K46" s="30"/>
      <c r="L46" s="30">
        <v>8889.81</v>
      </c>
      <c r="M46" s="44"/>
    </row>
    <row r="47" ht="13.5" spans="1:13">
      <c r="A47" s="37"/>
      <c r="B47" s="32"/>
      <c r="C47" s="32" t="s">
        <v>119</v>
      </c>
      <c r="D47" s="32"/>
      <c r="E47" s="32"/>
      <c r="F47" s="32"/>
      <c r="G47" s="32"/>
      <c r="H47" s="34">
        <v>875300.43</v>
      </c>
      <c r="I47" s="34">
        <v>315097.88</v>
      </c>
      <c r="J47" s="34"/>
      <c r="K47" s="34">
        <v>445742.69</v>
      </c>
      <c r="L47" s="34">
        <v>114459.88</v>
      </c>
      <c r="M47" s="45">
        <v>804905.97</v>
      </c>
    </row>
    <row r="48" spans="1:13">
      <c r="A48" s="35" t="s">
        <v>207</v>
      </c>
      <c r="B48" s="35"/>
      <c r="C48" s="35"/>
      <c r="D48" s="36" t="s">
        <v>208</v>
      </c>
      <c r="E48" s="36"/>
      <c r="F48" s="36"/>
      <c r="G48" s="36"/>
      <c r="H48" s="36"/>
      <c r="I48" s="36"/>
      <c r="J48" s="46" t="s">
        <v>209</v>
      </c>
      <c r="K48" s="46"/>
      <c r="L48" s="46"/>
      <c r="M48" s="46"/>
    </row>
  </sheetData>
  <mergeCells count="154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A48:C48"/>
    <mergeCell ref="D48:I48"/>
    <mergeCell ref="J48:M48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8"/>
  <sheetViews>
    <sheetView topLeftCell="M12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406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406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1396197.86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166177.27</v>
      </c>
      <c r="I5" s="30">
        <v>91584.61</v>
      </c>
      <c r="J5" s="30"/>
      <c r="K5" s="30">
        <v>45327.77</v>
      </c>
      <c r="L5" s="30">
        <v>29264.89</v>
      </c>
      <c r="M5" s="44">
        <v>141261.33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251162.4</v>
      </c>
    </row>
    <row r="6" ht="22.5" spans="1:23">
      <c r="A6" s="27">
        <v>1</v>
      </c>
      <c r="B6" s="28" t="s">
        <v>381</v>
      </c>
      <c r="C6" s="28" t="s">
        <v>382</v>
      </c>
      <c r="D6" s="28"/>
      <c r="E6" s="29" t="s">
        <v>155</v>
      </c>
      <c r="F6" s="30">
        <v>80.8</v>
      </c>
      <c r="G6" s="30">
        <v>127.47</v>
      </c>
      <c r="H6" s="30">
        <v>10299.58</v>
      </c>
      <c r="I6" s="30">
        <v>4595.1</v>
      </c>
      <c r="J6" s="30"/>
      <c r="K6" s="30">
        <v>16.97</v>
      </c>
      <c r="L6" s="30">
        <v>5687.51</v>
      </c>
      <c r="M6" s="44">
        <v>110227.36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429169.81</v>
      </c>
    </row>
    <row r="7" spans="1:23">
      <c r="A7" s="27"/>
      <c r="B7" s="28" t="s">
        <v>159</v>
      </c>
      <c r="C7" s="28" t="s">
        <v>383</v>
      </c>
      <c r="D7" s="28"/>
      <c r="E7" s="29" t="s">
        <v>19</v>
      </c>
      <c r="F7" s="30">
        <v>808</v>
      </c>
      <c r="G7" s="30">
        <v>136.42</v>
      </c>
      <c r="H7" s="28"/>
      <c r="I7" s="28"/>
      <c r="J7" s="28"/>
      <c r="K7" s="28"/>
      <c r="L7" s="28"/>
      <c r="M7" s="44">
        <v>110227.36</v>
      </c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97006.87</v>
      </c>
    </row>
    <row r="8" ht="33.75" spans="1:23">
      <c r="A8" s="27">
        <v>2</v>
      </c>
      <c r="B8" s="28" t="s">
        <v>309</v>
      </c>
      <c r="C8" s="28" t="s">
        <v>310</v>
      </c>
      <c r="D8" s="28"/>
      <c r="E8" s="29" t="s">
        <v>275</v>
      </c>
      <c r="F8" s="30">
        <v>86.0859</v>
      </c>
      <c r="G8" s="30">
        <v>147.65</v>
      </c>
      <c r="H8" s="30">
        <v>12710.58</v>
      </c>
      <c r="I8" s="30">
        <v>8878.9</v>
      </c>
      <c r="J8" s="30"/>
      <c r="K8" s="30">
        <v>1748.4</v>
      </c>
      <c r="L8" s="30">
        <v>2083.28</v>
      </c>
      <c r="M8" s="44">
        <v>31033.97</v>
      </c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618858.78</v>
      </c>
    </row>
    <row r="9" spans="1:23">
      <c r="A9" s="27"/>
      <c r="B9" s="28" t="s">
        <v>159</v>
      </c>
      <c r="C9" s="28" t="s">
        <v>276</v>
      </c>
      <c r="D9" s="28"/>
      <c r="E9" s="29" t="s">
        <v>275</v>
      </c>
      <c r="F9" s="30">
        <v>88.668</v>
      </c>
      <c r="G9" s="30">
        <v>350</v>
      </c>
      <c r="H9" s="28"/>
      <c r="I9" s="28"/>
      <c r="J9" s="28"/>
      <c r="K9" s="28"/>
      <c r="L9" s="28"/>
      <c r="M9" s="44">
        <v>31033.8</v>
      </c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27401.82</v>
      </c>
    </row>
    <row r="10" ht="22.5" spans="1:23">
      <c r="A10" s="27">
        <v>3</v>
      </c>
      <c r="B10" s="28" t="s">
        <v>169</v>
      </c>
      <c r="C10" s="28" t="s">
        <v>170</v>
      </c>
      <c r="D10" s="28"/>
      <c r="E10" s="29" t="s">
        <v>166</v>
      </c>
      <c r="F10" s="30">
        <v>8.08</v>
      </c>
      <c r="G10" s="30">
        <v>320.59</v>
      </c>
      <c r="H10" s="30">
        <v>2590.37</v>
      </c>
      <c r="I10" s="30">
        <v>1914.56</v>
      </c>
      <c r="J10" s="30"/>
      <c r="K10" s="30">
        <v>675.81</v>
      </c>
      <c r="L10" s="30"/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17933</v>
      </c>
    </row>
    <row r="11" ht="22.5" spans="1:23">
      <c r="A11" s="27">
        <v>4</v>
      </c>
      <c r="B11" s="28" t="s">
        <v>231</v>
      </c>
      <c r="C11" s="28" t="s">
        <v>232</v>
      </c>
      <c r="D11" s="28"/>
      <c r="E11" s="29" t="s">
        <v>166</v>
      </c>
      <c r="F11" s="30">
        <v>8.08</v>
      </c>
      <c r="G11" s="30">
        <v>370.48</v>
      </c>
      <c r="H11" s="30">
        <v>2993.48</v>
      </c>
      <c r="I11" s="30">
        <v>1917.79</v>
      </c>
      <c r="J11" s="30"/>
      <c r="K11" s="30">
        <v>1071.49</v>
      </c>
      <c r="L11" s="30">
        <v>4.2</v>
      </c>
      <c r="M11" s="44"/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223725.28</v>
      </c>
    </row>
    <row r="12" ht="22.5" spans="1:23">
      <c r="A12" s="27">
        <v>5</v>
      </c>
      <c r="B12" s="28" t="s">
        <v>271</v>
      </c>
      <c r="C12" s="28" t="s">
        <v>272</v>
      </c>
      <c r="D12" s="28"/>
      <c r="E12" s="29" t="s">
        <v>166</v>
      </c>
      <c r="F12" s="30">
        <v>8.08</v>
      </c>
      <c r="G12" s="30">
        <v>2703.2</v>
      </c>
      <c r="H12" s="30">
        <v>21841.86</v>
      </c>
      <c r="I12" s="30">
        <v>6683.45</v>
      </c>
      <c r="J12" s="30"/>
      <c r="K12" s="30">
        <v>15098.69</v>
      </c>
      <c r="L12" s="30">
        <v>59.71</v>
      </c>
      <c r="M12" s="44"/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22.5" spans="1:23">
      <c r="A13" s="27">
        <v>6</v>
      </c>
      <c r="B13" s="28" t="s">
        <v>133</v>
      </c>
      <c r="C13" s="28" t="s">
        <v>134</v>
      </c>
      <c r="D13" s="28"/>
      <c r="E13" s="29" t="s">
        <v>135</v>
      </c>
      <c r="F13" s="30">
        <v>418.88</v>
      </c>
      <c r="G13" s="30">
        <v>30.56</v>
      </c>
      <c r="H13" s="30">
        <v>12800.97</v>
      </c>
      <c r="I13" s="30">
        <v>2840.01</v>
      </c>
      <c r="J13" s="30"/>
      <c r="K13" s="30"/>
      <c r="L13" s="30">
        <v>9960.97</v>
      </c>
      <c r="M13" s="44"/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223725.28</v>
      </c>
    </row>
    <row r="14" ht="22.5" spans="1:23">
      <c r="A14" s="27">
        <v>7</v>
      </c>
      <c r="B14" s="28" t="s">
        <v>137</v>
      </c>
      <c r="C14" s="28" t="s">
        <v>138</v>
      </c>
      <c r="D14" s="28"/>
      <c r="E14" s="29" t="s">
        <v>139</v>
      </c>
      <c r="F14" s="30">
        <v>10.472</v>
      </c>
      <c r="G14" s="30">
        <v>3688.55</v>
      </c>
      <c r="H14" s="30">
        <v>38626.5</v>
      </c>
      <c r="I14" s="30">
        <v>38626.5</v>
      </c>
      <c r="J14" s="30"/>
      <c r="K14" s="30"/>
      <c r="L14" s="30"/>
      <c r="M14" s="44"/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142</v>
      </c>
      <c r="C15" s="28" t="s">
        <v>143</v>
      </c>
      <c r="D15" s="28"/>
      <c r="E15" s="29" t="s">
        <v>139</v>
      </c>
      <c r="F15" s="30">
        <v>7.822</v>
      </c>
      <c r="G15" s="30">
        <v>1696.28</v>
      </c>
      <c r="H15" s="30">
        <v>13268.3</v>
      </c>
      <c r="I15" s="30">
        <v>11855.57</v>
      </c>
      <c r="J15" s="30"/>
      <c r="K15" s="30">
        <v>47.01</v>
      </c>
      <c r="L15" s="30">
        <v>1365.72</v>
      </c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147</v>
      </c>
      <c r="C16" s="28" t="s">
        <v>148</v>
      </c>
      <c r="D16" s="28"/>
      <c r="E16" s="29" t="s">
        <v>149</v>
      </c>
      <c r="F16" s="30">
        <v>3.1288</v>
      </c>
      <c r="G16" s="30">
        <v>3621.87</v>
      </c>
      <c r="H16" s="30">
        <v>11332.11</v>
      </c>
      <c r="I16" s="30">
        <v>1414.22</v>
      </c>
      <c r="J16" s="30"/>
      <c r="K16" s="30">
        <v>182.1</v>
      </c>
      <c r="L16" s="30">
        <v>9735.79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47243.65</v>
      </c>
    </row>
    <row r="17" ht="22.5" spans="1:23">
      <c r="A17" s="27">
        <v>10</v>
      </c>
      <c r="B17" s="28" t="s">
        <v>262</v>
      </c>
      <c r="C17" s="28" t="s">
        <v>263</v>
      </c>
      <c r="D17" s="28"/>
      <c r="E17" s="29" t="s">
        <v>135</v>
      </c>
      <c r="F17" s="30">
        <v>21</v>
      </c>
      <c r="G17" s="30">
        <v>1891.12</v>
      </c>
      <c r="H17" s="30">
        <v>39713.52</v>
      </c>
      <c r="I17" s="30">
        <v>12858.51</v>
      </c>
      <c r="J17" s="30"/>
      <c r="K17" s="30">
        <v>26487.3</v>
      </c>
      <c r="L17" s="30">
        <v>367.71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23056.71</v>
      </c>
    </row>
    <row r="18" spans="1:23">
      <c r="A18" s="27"/>
      <c r="B18" s="28"/>
      <c r="C18" s="28" t="s">
        <v>277</v>
      </c>
      <c r="D18" s="28"/>
      <c r="E18" s="29"/>
      <c r="F18" s="30"/>
      <c r="G18" s="30"/>
      <c r="H18" s="30">
        <v>19363.49</v>
      </c>
      <c r="I18" s="30">
        <v>6294.1</v>
      </c>
      <c r="J18" s="30"/>
      <c r="K18" s="30">
        <v>12162.92</v>
      </c>
      <c r="L18" s="30">
        <v>906.47</v>
      </c>
      <c r="M18" s="44">
        <v>7395.74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1717625.32</v>
      </c>
    </row>
    <row r="19" ht="22.5" spans="1:23">
      <c r="A19" s="27">
        <v>1</v>
      </c>
      <c r="B19" s="28" t="s">
        <v>364</v>
      </c>
      <c r="C19" s="28" t="s">
        <v>365</v>
      </c>
      <c r="D19" s="28"/>
      <c r="E19" s="29" t="s">
        <v>112</v>
      </c>
      <c r="F19" s="30">
        <v>2</v>
      </c>
      <c r="G19" s="30">
        <v>8854.59</v>
      </c>
      <c r="H19" s="30">
        <v>17709.18</v>
      </c>
      <c r="I19" s="30">
        <v>5161.88</v>
      </c>
      <c r="J19" s="30"/>
      <c r="K19" s="30">
        <v>11792.06</v>
      </c>
      <c r="L19" s="30">
        <v>755.24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154586.28</v>
      </c>
    </row>
    <row r="20" ht="22.5" spans="1:23">
      <c r="A20" s="27">
        <v>2</v>
      </c>
      <c r="B20" s="28" t="s">
        <v>400</v>
      </c>
      <c r="C20" s="28" t="s">
        <v>401</v>
      </c>
      <c r="D20" s="28"/>
      <c r="E20" s="29" t="s">
        <v>206</v>
      </c>
      <c r="F20" s="30">
        <v>4</v>
      </c>
      <c r="G20" s="30">
        <v>92.37</v>
      </c>
      <c r="H20" s="30">
        <v>369.48</v>
      </c>
      <c r="I20" s="30">
        <v>341.2</v>
      </c>
      <c r="J20" s="30"/>
      <c r="K20" s="30">
        <v>28.28</v>
      </c>
      <c r="L20" s="30"/>
      <c r="M20" s="44">
        <v>3784.36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1872211.6</v>
      </c>
    </row>
    <row r="21" spans="1:23">
      <c r="A21" s="27"/>
      <c r="B21" s="28" t="s">
        <v>159</v>
      </c>
      <c r="C21" s="28" t="s">
        <v>402</v>
      </c>
      <c r="D21" s="28"/>
      <c r="E21" s="29" t="s">
        <v>206</v>
      </c>
      <c r="F21" s="30">
        <v>4</v>
      </c>
      <c r="G21" s="30">
        <v>946.09</v>
      </c>
      <c r="H21" s="28"/>
      <c r="I21" s="28"/>
      <c r="J21" s="28"/>
      <c r="K21" s="28"/>
      <c r="L21" s="28"/>
      <c r="M21" s="44">
        <v>3784.36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1877758.03</v>
      </c>
    </row>
    <row r="22" ht="23.25" spans="1:23">
      <c r="A22" s="27">
        <v>3</v>
      </c>
      <c r="B22" s="28" t="s">
        <v>284</v>
      </c>
      <c r="C22" s="28" t="s">
        <v>285</v>
      </c>
      <c r="D22" s="28"/>
      <c r="E22" s="29" t="s">
        <v>206</v>
      </c>
      <c r="F22" s="30">
        <v>1</v>
      </c>
      <c r="G22" s="30">
        <v>55.09</v>
      </c>
      <c r="H22" s="30">
        <v>55.09</v>
      </c>
      <c r="I22" s="30">
        <v>51.45</v>
      </c>
      <c r="J22" s="30"/>
      <c r="K22" s="30">
        <v>3.64</v>
      </c>
      <c r="L22" s="30"/>
      <c r="M22" s="44">
        <v>435.12</v>
      </c>
      <c r="P22" s="37"/>
      <c r="Q22" s="50" t="s">
        <v>201</v>
      </c>
      <c r="R22" s="50"/>
      <c r="S22" s="50"/>
      <c r="T22" s="33" t="s">
        <v>407</v>
      </c>
      <c r="U22" s="33"/>
      <c r="V22" s="33"/>
      <c r="W22" s="51"/>
    </row>
    <row r="23" spans="1:13">
      <c r="A23" s="27"/>
      <c r="B23" s="28" t="s">
        <v>159</v>
      </c>
      <c r="C23" s="28" t="s">
        <v>286</v>
      </c>
      <c r="D23" s="28"/>
      <c r="E23" s="29" t="s">
        <v>206</v>
      </c>
      <c r="F23" s="30">
        <v>1</v>
      </c>
      <c r="G23" s="30">
        <v>435.12</v>
      </c>
      <c r="H23" s="28"/>
      <c r="I23" s="28"/>
      <c r="J23" s="28"/>
      <c r="K23" s="28"/>
      <c r="L23" s="28"/>
      <c r="M23" s="44">
        <v>435.12</v>
      </c>
    </row>
    <row r="24" ht="22.5" spans="1:13">
      <c r="A24" s="27">
        <v>4</v>
      </c>
      <c r="B24" s="28" t="s">
        <v>284</v>
      </c>
      <c r="C24" s="28" t="s">
        <v>285</v>
      </c>
      <c r="D24" s="28"/>
      <c r="E24" s="29" t="s">
        <v>206</v>
      </c>
      <c r="F24" s="30">
        <v>1</v>
      </c>
      <c r="G24" s="30">
        <v>55.09</v>
      </c>
      <c r="H24" s="30">
        <v>55.09</v>
      </c>
      <c r="I24" s="30">
        <v>51.45</v>
      </c>
      <c r="J24" s="30"/>
      <c r="K24" s="30">
        <v>3.64</v>
      </c>
      <c r="L24" s="30"/>
      <c r="M24" s="44">
        <v>344.68</v>
      </c>
    </row>
    <row r="25" spans="1:13">
      <c r="A25" s="27"/>
      <c r="B25" s="28" t="s">
        <v>159</v>
      </c>
      <c r="C25" s="28" t="s">
        <v>287</v>
      </c>
      <c r="D25" s="28"/>
      <c r="E25" s="29" t="s">
        <v>206</v>
      </c>
      <c r="F25" s="30">
        <v>1</v>
      </c>
      <c r="G25" s="30">
        <v>344.68</v>
      </c>
      <c r="H25" s="28"/>
      <c r="I25" s="28"/>
      <c r="J25" s="28"/>
      <c r="K25" s="28"/>
      <c r="L25" s="28"/>
      <c r="M25" s="44">
        <v>344.68</v>
      </c>
    </row>
    <row r="26" ht="34.5" spans="1:13">
      <c r="A26" s="31">
        <v>5</v>
      </c>
      <c r="B26" s="32" t="s">
        <v>326</v>
      </c>
      <c r="C26" s="32" t="s">
        <v>327</v>
      </c>
      <c r="D26" s="32"/>
      <c r="E26" s="33" t="s">
        <v>325</v>
      </c>
      <c r="F26" s="34">
        <v>1</v>
      </c>
      <c r="G26" s="34">
        <v>1174.65</v>
      </c>
      <c r="H26" s="34">
        <v>1174.65</v>
      </c>
      <c r="I26" s="34">
        <v>688.12</v>
      </c>
      <c r="J26" s="34"/>
      <c r="K26" s="34">
        <v>335.3</v>
      </c>
      <c r="L26" s="34">
        <v>151.23</v>
      </c>
      <c r="M26" s="45">
        <v>2831.58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38"/>
      <c r="K28" s="38"/>
      <c r="L28" s="38"/>
      <c r="M28" s="38"/>
    </row>
    <row r="29" ht="13.5" customHeight="1" spans="1:13">
      <c r="A29" s="40" t="s">
        <v>406</v>
      </c>
      <c r="B29" s="40"/>
      <c r="C29" s="40"/>
      <c r="D29" s="22"/>
      <c r="E29" s="22"/>
      <c r="F29" s="22"/>
      <c r="G29" s="22"/>
      <c r="H29" s="22"/>
      <c r="I29" s="22"/>
      <c r="J29" s="39" t="s">
        <v>288</v>
      </c>
      <c r="K29" s="39"/>
      <c r="L29" s="39"/>
      <c r="M29" s="39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spans="1:13">
      <c r="A32" s="27"/>
      <c r="B32" s="28" t="s">
        <v>159</v>
      </c>
      <c r="C32" s="28" t="s">
        <v>327</v>
      </c>
      <c r="D32" s="28"/>
      <c r="E32" s="29" t="s">
        <v>206</v>
      </c>
      <c r="F32" s="30">
        <v>1</v>
      </c>
      <c r="G32" s="30">
        <v>2831.58</v>
      </c>
      <c r="H32" s="28"/>
      <c r="I32" s="28"/>
      <c r="J32" s="28"/>
      <c r="K32" s="28"/>
      <c r="L32" s="28"/>
      <c r="M32" s="44">
        <v>2831.58</v>
      </c>
    </row>
    <row r="33" spans="1:13">
      <c r="A33" s="27"/>
      <c r="B33" s="28"/>
      <c r="C33" s="28" t="s">
        <v>328</v>
      </c>
      <c r="D33" s="28"/>
      <c r="E33" s="29"/>
      <c r="F33" s="30"/>
      <c r="G33" s="30"/>
      <c r="H33" s="30">
        <v>464780.49</v>
      </c>
      <c r="I33" s="30">
        <v>53550.98</v>
      </c>
      <c r="J33" s="30"/>
      <c r="K33" s="30">
        <v>367348.33</v>
      </c>
      <c r="L33" s="30">
        <v>43881.19</v>
      </c>
      <c r="M33" s="44">
        <v>54956.79</v>
      </c>
    </row>
    <row r="34" ht="22.5" spans="1:13">
      <c r="A34" s="27">
        <v>1</v>
      </c>
      <c r="B34" s="28" t="s">
        <v>110</v>
      </c>
      <c r="C34" s="28" t="s">
        <v>329</v>
      </c>
      <c r="D34" s="28"/>
      <c r="E34" s="29" t="s">
        <v>112</v>
      </c>
      <c r="F34" s="30">
        <v>3</v>
      </c>
      <c r="G34" s="30">
        <v>120000</v>
      </c>
      <c r="H34" s="30">
        <v>360000</v>
      </c>
      <c r="I34" s="30"/>
      <c r="J34" s="30"/>
      <c r="K34" s="30">
        <v>360000</v>
      </c>
      <c r="L34" s="30"/>
      <c r="M34" s="44"/>
    </row>
    <row r="35" ht="22.5" spans="1:13">
      <c r="A35" s="27">
        <v>2</v>
      </c>
      <c r="B35" s="28" t="s">
        <v>330</v>
      </c>
      <c r="C35" s="28" t="s">
        <v>331</v>
      </c>
      <c r="D35" s="28"/>
      <c r="E35" s="29" t="s">
        <v>332</v>
      </c>
      <c r="F35" s="30">
        <v>3</v>
      </c>
      <c r="G35" s="30">
        <v>4220.92</v>
      </c>
      <c r="H35" s="30">
        <v>12662.76</v>
      </c>
      <c r="I35" s="30">
        <v>5247.33</v>
      </c>
      <c r="J35" s="30"/>
      <c r="K35" s="30">
        <v>3567.48</v>
      </c>
      <c r="L35" s="30">
        <v>3847.95</v>
      </c>
      <c r="M35" s="44"/>
    </row>
    <row r="36" ht="22.5" spans="1:13">
      <c r="A36" s="27">
        <v>3</v>
      </c>
      <c r="B36" s="28" t="s">
        <v>367</v>
      </c>
      <c r="C36" s="28" t="s">
        <v>368</v>
      </c>
      <c r="D36" s="28"/>
      <c r="E36" s="29" t="s">
        <v>249</v>
      </c>
      <c r="F36" s="30">
        <v>1</v>
      </c>
      <c r="G36" s="30">
        <v>25186.32</v>
      </c>
      <c r="H36" s="30">
        <v>25186.32</v>
      </c>
      <c r="I36" s="30">
        <v>9870.91</v>
      </c>
      <c r="J36" s="30"/>
      <c r="K36" s="30">
        <v>3255.97</v>
      </c>
      <c r="L36" s="30">
        <v>12059.44</v>
      </c>
      <c r="M36" s="44">
        <v>791.91</v>
      </c>
    </row>
    <row r="37" spans="1:13">
      <c r="A37" s="27"/>
      <c r="B37" s="28" t="s">
        <v>159</v>
      </c>
      <c r="C37" s="28" t="s">
        <v>335</v>
      </c>
      <c r="D37" s="28"/>
      <c r="E37" s="29" t="s">
        <v>206</v>
      </c>
      <c r="F37" s="30">
        <v>1</v>
      </c>
      <c r="G37" s="30">
        <v>791.91</v>
      </c>
      <c r="H37" s="28"/>
      <c r="I37" s="28"/>
      <c r="J37" s="28"/>
      <c r="K37" s="28"/>
      <c r="L37" s="28"/>
      <c r="M37" s="44">
        <v>791.91</v>
      </c>
    </row>
    <row r="38" ht="22.5" spans="1:13">
      <c r="A38" s="27">
        <v>4</v>
      </c>
      <c r="B38" s="28" t="s">
        <v>369</v>
      </c>
      <c r="C38" s="28" t="s">
        <v>370</v>
      </c>
      <c r="D38" s="28"/>
      <c r="E38" s="29" t="s">
        <v>155</v>
      </c>
      <c r="F38" s="30">
        <v>6</v>
      </c>
      <c r="G38" s="30">
        <v>3471.61</v>
      </c>
      <c r="H38" s="30">
        <v>20829.66</v>
      </c>
      <c r="I38" s="30">
        <v>2712.6</v>
      </c>
      <c r="J38" s="30"/>
      <c r="K38" s="30">
        <v>358.08</v>
      </c>
      <c r="L38" s="30">
        <v>17758.98</v>
      </c>
      <c r="M38" s="44"/>
    </row>
    <row r="39" ht="22.5" spans="1:13">
      <c r="A39" s="27">
        <v>5</v>
      </c>
      <c r="B39" s="28" t="s">
        <v>371</v>
      </c>
      <c r="C39" s="28" t="s">
        <v>372</v>
      </c>
      <c r="D39" s="28"/>
      <c r="E39" s="29" t="s">
        <v>155</v>
      </c>
      <c r="F39" s="30">
        <v>6</v>
      </c>
      <c r="G39" s="30">
        <v>7493.27</v>
      </c>
      <c r="H39" s="30">
        <v>44959.62</v>
      </c>
      <c r="I39" s="30">
        <v>34744.8</v>
      </c>
      <c r="J39" s="30"/>
      <c r="K39" s="30"/>
      <c r="L39" s="30">
        <v>10214.82</v>
      </c>
      <c r="M39" s="44">
        <v>54164.88</v>
      </c>
    </row>
    <row r="40" spans="1:13">
      <c r="A40" s="27"/>
      <c r="B40" s="28" t="s">
        <v>159</v>
      </c>
      <c r="C40" s="28" t="s">
        <v>373</v>
      </c>
      <c r="D40" s="28"/>
      <c r="E40" s="29" t="s">
        <v>19</v>
      </c>
      <c r="F40" s="30">
        <v>60.6</v>
      </c>
      <c r="G40" s="30">
        <v>893.81</v>
      </c>
      <c r="H40" s="28"/>
      <c r="I40" s="28"/>
      <c r="J40" s="28"/>
      <c r="K40" s="28"/>
      <c r="L40" s="28"/>
      <c r="M40" s="44">
        <v>54164.89</v>
      </c>
    </row>
    <row r="41" ht="22.5" spans="1:13">
      <c r="A41" s="27">
        <v>6</v>
      </c>
      <c r="B41" s="28" t="s">
        <v>374</v>
      </c>
      <c r="C41" s="28" t="s">
        <v>375</v>
      </c>
      <c r="D41" s="28"/>
      <c r="E41" s="29" t="s">
        <v>343</v>
      </c>
      <c r="F41" s="30">
        <v>2.3</v>
      </c>
      <c r="G41" s="30">
        <v>496.58</v>
      </c>
      <c r="H41" s="30">
        <v>1142.13</v>
      </c>
      <c r="I41" s="30">
        <v>975.34</v>
      </c>
      <c r="J41" s="30"/>
      <c r="K41" s="30">
        <v>166.8</v>
      </c>
      <c r="L41" s="30"/>
      <c r="M41" s="44"/>
    </row>
    <row r="42" spans="1:13">
      <c r="A42" s="27"/>
      <c r="B42" s="28"/>
      <c r="C42" s="28" t="s">
        <v>350</v>
      </c>
      <c r="D42" s="28"/>
      <c r="E42" s="29"/>
      <c r="F42" s="30"/>
      <c r="G42" s="30"/>
      <c r="H42" s="30">
        <v>127017.82</v>
      </c>
      <c r="I42" s="30">
        <v>99732.71</v>
      </c>
      <c r="J42" s="30"/>
      <c r="K42" s="30">
        <v>4330.79</v>
      </c>
      <c r="L42" s="30">
        <v>22954.32</v>
      </c>
      <c r="M42" s="44">
        <v>415244.92</v>
      </c>
    </row>
    <row r="43" ht="22.5" spans="1:13">
      <c r="A43" s="27">
        <v>1</v>
      </c>
      <c r="B43" s="28" t="s">
        <v>351</v>
      </c>
      <c r="C43" s="28" t="s">
        <v>352</v>
      </c>
      <c r="D43" s="28"/>
      <c r="E43" s="29" t="s">
        <v>353</v>
      </c>
      <c r="F43" s="30">
        <v>64.6</v>
      </c>
      <c r="G43" s="30">
        <v>1367.01</v>
      </c>
      <c r="H43" s="30">
        <v>88308.85</v>
      </c>
      <c r="I43" s="30">
        <v>72639.47</v>
      </c>
      <c r="J43" s="30"/>
      <c r="K43" s="30">
        <v>501.3</v>
      </c>
      <c r="L43" s="30">
        <v>15168.08</v>
      </c>
      <c r="M43" s="44">
        <v>415244.92</v>
      </c>
    </row>
    <row r="44" spans="1:13">
      <c r="A44" s="27"/>
      <c r="B44" s="28" t="s">
        <v>159</v>
      </c>
      <c r="C44" s="28" t="s">
        <v>354</v>
      </c>
      <c r="D44" s="28"/>
      <c r="E44" s="29" t="s">
        <v>355</v>
      </c>
      <c r="F44" s="30">
        <v>652.46</v>
      </c>
      <c r="G44" s="30">
        <v>636.43</v>
      </c>
      <c r="H44" s="28"/>
      <c r="I44" s="28"/>
      <c r="J44" s="28"/>
      <c r="K44" s="28"/>
      <c r="L44" s="28"/>
      <c r="M44" s="44">
        <v>415245.12</v>
      </c>
    </row>
    <row r="45" ht="22.5" spans="1:13">
      <c r="A45" s="27">
        <v>2</v>
      </c>
      <c r="B45" s="28" t="s">
        <v>357</v>
      </c>
      <c r="C45" s="28" t="s">
        <v>358</v>
      </c>
      <c r="D45" s="28"/>
      <c r="E45" s="29" t="s">
        <v>359</v>
      </c>
      <c r="F45" s="30">
        <v>775.2</v>
      </c>
      <c r="G45" s="30">
        <v>41.34</v>
      </c>
      <c r="H45" s="30">
        <v>32046.77</v>
      </c>
      <c r="I45" s="30">
        <v>27093.24</v>
      </c>
      <c r="J45" s="30"/>
      <c r="K45" s="30">
        <v>3829.49</v>
      </c>
      <c r="L45" s="30">
        <v>1124.04</v>
      </c>
      <c r="M45" s="44"/>
    </row>
    <row r="46" ht="22.5" spans="1:13">
      <c r="A46" s="27">
        <v>3</v>
      </c>
      <c r="B46" s="28" t="s">
        <v>360</v>
      </c>
      <c r="C46" s="28" t="s">
        <v>361</v>
      </c>
      <c r="D46" s="28"/>
      <c r="E46" s="29" t="s">
        <v>362</v>
      </c>
      <c r="F46" s="30">
        <v>64.6</v>
      </c>
      <c r="G46" s="30">
        <v>103.13</v>
      </c>
      <c r="H46" s="30">
        <v>6662.2</v>
      </c>
      <c r="I46" s="30"/>
      <c r="J46" s="30"/>
      <c r="K46" s="30"/>
      <c r="L46" s="30">
        <v>6662.2</v>
      </c>
      <c r="M46" s="44"/>
    </row>
    <row r="47" ht="13.5" spans="1:13">
      <c r="A47" s="37"/>
      <c r="B47" s="32"/>
      <c r="C47" s="32" t="s">
        <v>119</v>
      </c>
      <c r="D47" s="32"/>
      <c r="E47" s="32"/>
      <c r="F47" s="32"/>
      <c r="G47" s="32"/>
      <c r="H47" s="34">
        <v>777339.07</v>
      </c>
      <c r="I47" s="34">
        <v>251162.4</v>
      </c>
      <c r="J47" s="34"/>
      <c r="K47" s="34">
        <v>429169.81</v>
      </c>
      <c r="L47" s="34">
        <v>97006.87</v>
      </c>
      <c r="M47" s="45">
        <v>618858.78</v>
      </c>
    </row>
    <row r="48" spans="1:13">
      <c r="A48" s="35" t="s">
        <v>207</v>
      </c>
      <c r="B48" s="35"/>
      <c r="C48" s="35"/>
      <c r="D48" s="36" t="s">
        <v>208</v>
      </c>
      <c r="E48" s="36"/>
      <c r="F48" s="36"/>
      <c r="G48" s="36"/>
      <c r="H48" s="36"/>
      <c r="I48" s="36"/>
      <c r="J48" s="46" t="s">
        <v>209</v>
      </c>
      <c r="K48" s="46"/>
      <c r="L48" s="46"/>
      <c r="M48" s="46"/>
    </row>
  </sheetData>
  <mergeCells count="154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A48:C48"/>
    <mergeCell ref="D48:I48"/>
    <mergeCell ref="J48:M48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topLeftCell="N16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2.6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408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408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 t="s">
        <v>409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2638446.16</v>
      </c>
      <c r="I5" s="30">
        <v>1678865.06</v>
      </c>
      <c r="J5" s="30"/>
      <c r="K5" s="30">
        <v>595863.25</v>
      </c>
      <c r="L5" s="30">
        <v>363717.84</v>
      </c>
      <c r="M5" s="44">
        <v>7372326.42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1772225.62</v>
      </c>
    </row>
    <row r="6" ht="22.5" spans="1:23">
      <c r="A6" s="27">
        <v>1</v>
      </c>
      <c r="B6" s="28" t="s">
        <v>264</v>
      </c>
      <c r="C6" s="28" t="s">
        <v>265</v>
      </c>
      <c r="D6" s="28"/>
      <c r="E6" s="29" t="s">
        <v>155</v>
      </c>
      <c r="F6" s="30">
        <v>850</v>
      </c>
      <c r="G6" s="30">
        <v>1020.58</v>
      </c>
      <c r="H6" s="30">
        <v>867493</v>
      </c>
      <c r="I6" s="30">
        <v>694926</v>
      </c>
      <c r="J6" s="30"/>
      <c r="K6" s="30">
        <v>81923</v>
      </c>
      <c r="L6" s="30">
        <v>90644</v>
      </c>
      <c r="M6" s="44">
        <v>6672942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689943.92</v>
      </c>
    </row>
    <row r="7" spans="1:23">
      <c r="A7" s="27"/>
      <c r="B7" s="28" t="s">
        <v>159</v>
      </c>
      <c r="C7" s="28" t="s">
        <v>266</v>
      </c>
      <c r="D7" s="28"/>
      <c r="E7" s="29" t="s">
        <v>249</v>
      </c>
      <c r="F7" s="30">
        <v>1751</v>
      </c>
      <c r="G7" s="30">
        <v>201.31</v>
      </c>
      <c r="H7" s="28"/>
      <c r="I7" s="28"/>
      <c r="J7" s="28"/>
      <c r="K7" s="28"/>
      <c r="L7" s="28"/>
      <c r="M7" s="44">
        <v>352493.81</v>
      </c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400641.2</v>
      </c>
    </row>
    <row r="8" spans="1:23">
      <c r="A8" s="27"/>
      <c r="B8" s="28" t="s">
        <v>159</v>
      </c>
      <c r="C8" s="28" t="s">
        <v>267</v>
      </c>
      <c r="D8" s="28"/>
      <c r="E8" s="29" t="s">
        <v>206</v>
      </c>
      <c r="F8" s="30">
        <v>1751</v>
      </c>
      <c r="G8" s="30">
        <v>16.32</v>
      </c>
      <c r="H8" s="28"/>
      <c r="I8" s="28"/>
      <c r="J8" s="28"/>
      <c r="K8" s="28"/>
      <c r="L8" s="28"/>
      <c r="M8" s="44">
        <v>28576.32</v>
      </c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9496891.5</v>
      </c>
    </row>
    <row r="9" spans="1:23">
      <c r="A9" s="27"/>
      <c r="B9" s="28" t="s">
        <v>159</v>
      </c>
      <c r="C9" s="28" t="s">
        <v>268</v>
      </c>
      <c r="D9" s="28"/>
      <c r="E9" s="29" t="s">
        <v>19</v>
      </c>
      <c r="F9" s="30">
        <v>8500</v>
      </c>
      <c r="G9" s="30">
        <v>682.68</v>
      </c>
      <c r="H9" s="28"/>
      <c r="I9" s="28"/>
      <c r="J9" s="28"/>
      <c r="K9" s="28"/>
      <c r="L9" s="28"/>
      <c r="M9" s="44">
        <v>5802780</v>
      </c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193349.82</v>
      </c>
    </row>
    <row r="10" spans="1:23">
      <c r="A10" s="27"/>
      <c r="B10" s="28" t="s">
        <v>159</v>
      </c>
      <c r="C10" s="28" t="s">
        <v>269</v>
      </c>
      <c r="D10" s="28"/>
      <c r="E10" s="29" t="s">
        <v>270</v>
      </c>
      <c r="F10" s="30">
        <v>1700</v>
      </c>
      <c r="G10" s="30">
        <v>287.7</v>
      </c>
      <c r="H10" s="28"/>
      <c r="I10" s="28"/>
      <c r="J10" s="28"/>
      <c r="K10" s="28"/>
      <c r="L10" s="28"/>
      <c r="M10" s="44">
        <v>489090</v>
      </c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126536.91</v>
      </c>
    </row>
    <row r="11" ht="33.75" spans="1:23">
      <c r="A11" s="27">
        <v>2</v>
      </c>
      <c r="B11" s="28" t="s">
        <v>273</v>
      </c>
      <c r="C11" s="28" t="s">
        <v>274</v>
      </c>
      <c r="D11" s="28"/>
      <c r="E11" s="29" t="s">
        <v>275</v>
      </c>
      <c r="F11" s="30">
        <v>1940.04</v>
      </c>
      <c r="G11" s="30">
        <v>137.03</v>
      </c>
      <c r="H11" s="30">
        <v>265843.68</v>
      </c>
      <c r="I11" s="30">
        <v>169326.69</v>
      </c>
      <c r="J11" s="30"/>
      <c r="K11" s="30">
        <v>49568.02</v>
      </c>
      <c r="L11" s="30">
        <v>46948.97</v>
      </c>
      <c r="M11" s="44">
        <v>699384.42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1509720.02</v>
      </c>
    </row>
    <row r="12" spans="1:23">
      <c r="A12" s="27"/>
      <c r="B12" s="28" t="s">
        <v>159</v>
      </c>
      <c r="C12" s="28" t="s">
        <v>276</v>
      </c>
      <c r="D12" s="28"/>
      <c r="E12" s="29" t="s">
        <v>275</v>
      </c>
      <c r="F12" s="30">
        <v>1998.241</v>
      </c>
      <c r="G12" s="30">
        <v>350</v>
      </c>
      <c r="H12" s="28"/>
      <c r="I12" s="28"/>
      <c r="J12" s="28"/>
      <c r="K12" s="28"/>
      <c r="L12" s="28"/>
      <c r="M12" s="44">
        <v>699384.35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22.5" spans="1:23">
      <c r="A13" s="27">
        <v>3</v>
      </c>
      <c r="B13" s="28" t="s">
        <v>212</v>
      </c>
      <c r="C13" s="28" t="s">
        <v>213</v>
      </c>
      <c r="D13" s="28"/>
      <c r="E13" s="29" t="s">
        <v>166</v>
      </c>
      <c r="F13" s="30">
        <v>85</v>
      </c>
      <c r="G13" s="30">
        <v>678.08</v>
      </c>
      <c r="H13" s="30">
        <v>57636.8</v>
      </c>
      <c r="I13" s="30">
        <v>33191.65</v>
      </c>
      <c r="J13" s="30"/>
      <c r="K13" s="30">
        <v>24379.7</v>
      </c>
      <c r="L13" s="30">
        <v>65.45</v>
      </c>
      <c r="M13" s="44"/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1509720.02</v>
      </c>
    </row>
    <row r="14" ht="22.5" spans="1:23">
      <c r="A14" s="27">
        <v>4</v>
      </c>
      <c r="B14" s="28" t="s">
        <v>271</v>
      </c>
      <c r="C14" s="28" t="s">
        <v>272</v>
      </c>
      <c r="D14" s="28"/>
      <c r="E14" s="29" t="s">
        <v>166</v>
      </c>
      <c r="F14" s="30">
        <v>85</v>
      </c>
      <c r="G14" s="30">
        <v>2703.2</v>
      </c>
      <c r="H14" s="30">
        <v>229772</v>
      </c>
      <c r="I14" s="30">
        <v>70308.6</v>
      </c>
      <c r="J14" s="30"/>
      <c r="K14" s="30">
        <v>158835.25</v>
      </c>
      <c r="L14" s="30">
        <v>628.15</v>
      </c>
      <c r="M14" s="44"/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5</v>
      </c>
      <c r="B15" s="28" t="s">
        <v>133</v>
      </c>
      <c r="C15" s="28" t="s">
        <v>134</v>
      </c>
      <c r="D15" s="28"/>
      <c r="E15" s="29" t="s">
        <v>135</v>
      </c>
      <c r="F15" s="30">
        <v>4406.4</v>
      </c>
      <c r="G15" s="30">
        <v>30.56</v>
      </c>
      <c r="H15" s="30">
        <v>134659.58</v>
      </c>
      <c r="I15" s="30">
        <v>29875.39</v>
      </c>
      <c r="J15" s="30"/>
      <c r="K15" s="30"/>
      <c r="L15" s="30">
        <v>104784.19</v>
      </c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6</v>
      </c>
      <c r="B16" s="28" t="s">
        <v>137</v>
      </c>
      <c r="C16" s="28" t="s">
        <v>138</v>
      </c>
      <c r="D16" s="28"/>
      <c r="E16" s="29" t="s">
        <v>139</v>
      </c>
      <c r="F16" s="30">
        <v>110.16</v>
      </c>
      <c r="G16" s="30">
        <v>3688.55</v>
      </c>
      <c r="H16" s="30">
        <v>406330.67</v>
      </c>
      <c r="I16" s="30">
        <v>406330.67</v>
      </c>
      <c r="J16" s="30"/>
      <c r="K16" s="30"/>
      <c r="L16" s="30"/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333355.64</v>
      </c>
    </row>
    <row r="17" ht="22.5" spans="1:23">
      <c r="A17" s="27">
        <v>7</v>
      </c>
      <c r="B17" s="28" t="s">
        <v>142</v>
      </c>
      <c r="C17" s="28" t="s">
        <v>143</v>
      </c>
      <c r="D17" s="28"/>
      <c r="E17" s="29" t="s">
        <v>139</v>
      </c>
      <c r="F17" s="30">
        <v>82.28</v>
      </c>
      <c r="G17" s="30">
        <v>1696.28</v>
      </c>
      <c r="H17" s="30">
        <v>139569.92</v>
      </c>
      <c r="I17" s="30">
        <v>124709.33</v>
      </c>
      <c r="J17" s="30"/>
      <c r="K17" s="30">
        <v>494.5</v>
      </c>
      <c r="L17" s="30">
        <v>14366.09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162690.31</v>
      </c>
    </row>
    <row r="18" ht="22.5" spans="1:23">
      <c r="A18" s="27">
        <v>8</v>
      </c>
      <c r="B18" s="28" t="s">
        <v>147</v>
      </c>
      <c r="C18" s="28" t="s">
        <v>148</v>
      </c>
      <c r="D18" s="28"/>
      <c r="E18" s="29" t="s">
        <v>149</v>
      </c>
      <c r="F18" s="30">
        <v>32.912</v>
      </c>
      <c r="G18" s="30">
        <v>3621.87</v>
      </c>
      <c r="H18" s="30">
        <v>119202.99</v>
      </c>
      <c r="I18" s="30">
        <v>14876.22</v>
      </c>
      <c r="J18" s="30"/>
      <c r="K18" s="30">
        <v>1915.48</v>
      </c>
      <c r="L18" s="30">
        <v>102411.28</v>
      </c>
      <c r="M18" s="44"/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 t="s">
        <v>410</v>
      </c>
    </row>
    <row r="19" ht="22.5" spans="1:23">
      <c r="A19" s="27">
        <v>9</v>
      </c>
      <c r="B19" s="28" t="s">
        <v>262</v>
      </c>
      <c r="C19" s="28" t="s">
        <v>263</v>
      </c>
      <c r="D19" s="28"/>
      <c r="E19" s="29" t="s">
        <v>135</v>
      </c>
      <c r="F19" s="30">
        <v>221</v>
      </c>
      <c r="G19" s="30">
        <v>1891.12</v>
      </c>
      <c r="H19" s="30">
        <v>417937.52</v>
      </c>
      <c r="I19" s="30">
        <v>135320.51</v>
      </c>
      <c r="J19" s="30"/>
      <c r="K19" s="30">
        <v>278747.3</v>
      </c>
      <c r="L19" s="30">
        <v>3869.71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1310293.62</v>
      </c>
    </row>
    <row r="20" spans="1:23">
      <c r="A20" s="27"/>
      <c r="B20" s="28"/>
      <c r="C20" s="28" t="s">
        <v>277</v>
      </c>
      <c r="D20" s="28"/>
      <c r="E20" s="29"/>
      <c r="F20" s="30"/>
      <c r="G20" s="30"/>
      <c r="H20" s="30">
        <v>224364.59</v>
      </c>
      <c r="I20" s="30">
        <v>93360.56</v>
      </c>
      <c r="J20" s="30"/>
      <c r="K20" s="30">
        <v>94080.67</v>
      </c>
      <c r="L20" s="30">
        <v>36923.36</v>
      </c>
      <c r="M20" s="44">
        <v>2124565.08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 t="s">
        <v>411</v>
      </c>
    </row>
    <row r="21" ht="22.5" spans="1:23">
      <c r="A21" s="27">
        <v>1</v>
      </c>
      <c r="B21" s="28" t="s">
        <v>278</v>
      </c>
      <c r="C21" s="28" t="s">
        <v>279</v>
      </c>
      <c r="D21" s="28"/>
      <c r="E21" s="29" t="s">
        <v>112</v>
      </c>
      <c r="F21" s="30">
        <v>15</v>
      </c>
      <c r="G21" s="30">
        <v>9052.22</v>
      </c>
      <c r="H21" s="30">
        <v>135783.3</v>
      </c>
      <c r="I21" s="30">
        <v>39746.85</v>
      </c>
      <c r="J21" s="30"/>
      <c r="K21" s="30">
        <v>90372.15</v>
      </c>
      <c r="L21" s="30">
        <v>5664.3</v>
      </c>
      <c r="M21" s="44"/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15925800.34</v>
      </c>
    </row>
    <row r="22" ht="23.25" spans="1:23">
      <c r="A22" s="27">
        <v>2</v>
      </c>
      <c r="B22" s="28" t="s">
        <v>280</v>
      </c>
      <c r="C22" s="28" t="s">
        <v>281</v>
      </c>
      <c r="D22" s="28"/>
      <c r="E22" s="29" t="s">
        <v>206</v>
      </c>
      <c r="F22" s="30">
        <v>167</v>
      </c>
      <c r="G22" s="30">
        <v>466.76</v>
      </c>
      <c r="H22" s="30">
        <v>77948.92</v>
      </c>
      <c r="I22" s="30">
        <v>43683.86</v>
      </c>
      <c r="J22" s="30"/>
      <c r="K22" s="30">
        <v>3006</v>
      </c>
      <c r="L22" s="30">
        <v>31259.06</v>
      </c>
      <c r="M22" s="44">
        <v>2054333.8</v>
      </c>
      <c r="P22" s="37"/>
      <c r="Q22" s="50" t="s">
        <v>201</v>
      </c>
      <c r="R22" s="50"/>
      <c r="S22" s="50"/>
      <c r="T22" s="33" t="s">
        <v>412</v>
      </c>
      <c r="U22" s="33"/>
      <c r="V22" s="33"/>
      <c r="W22" s="51"/>
    </row>
    <row r="23" spans="1:13">
      <c r="A23" s="27"/>
      <c r="B23" s="28" t="s">
        <v>159</v>
      </c>
      <c r="C23" s="28" t="s">
        <v>283</v>
      </c>
      <c r="D23" s="28"/>
      <c r="E23" s="29" t="s">
        <v>206</v>
      </c>
      <c r="F23" s="30">
        <v>167</v>
      </c>
      <c r="G23" s="30">
        <v>12301.4</v>
      </c>
      <c r="H23" s="28"/>
      <c r="I23" s="28"/>
      <c r="J23" s="28"/>
      <c r="K23" s="28"/>
      <c r="L23" s="28"/>
      <c r="M23" s="44">
        <v>2054333.8</v>
      </c>
    </row>
    <row r="24" ht="22.5" spans="1:13">
      <c r="A24" s="27">
        <v>3</v>
      </c>
      <c r="B24" s="28" t="s">
        <v>284</v>
      </c>
      <c r="C24" s="28" t="s">
        <v>285</v>
      </c>
      <c r="D24" s="28"/>
      <c r="E24" s="29" t="s">
        <v>206</v>
      </c>
      <c r="F24" s="30">
        <v>41</v>
      </c>
      <c r="G24" s="30">
        <v>55.09</v>
      </c>
      <c r="H24" s="30">
        <v>2258.69</v>
      </c>
      <c r="I24" s="30">
        <v>2109.45</v>
      </c>
      <c r="J24" s="30"/>
      <c r="K24" s="30">
        <v>149.24</v>
      </c>
      <c r="L24" s="30"/>
      <c r="M24" s="44">
        <v>17839.92</v>
      </c>
    </row>
    <row r="25" spans="1:13">
      <c r="A25" s="27"/>
      <c r="B25" s="28" t="s">
        <v>159</v>
      </c>
      <c r="C25" s="28" t="s">
        <v>286</v>
      </c>
      <c r="D25" s="28"/>
      <c r="E25" s="29" t="s">
        <v>206</v>
      </c>
      <c r="F25" s="30">
        <v>41</v>
      </c>
      <c r="G25" s="30">
        <v>435.12</v>
      </c>
      <c r="H25" s="28"/>
      <c r="I25" s="28"/>
      <c r="J25" s="28"/>
      <c r="K25" s="28"/>
      <c r="L25" s="28"/>
      <c r="M25" s="44">
        <v>17839.92</v>
      </c>
    </row>
    <row r="26" ht="23.25" spans="1:13">
      <c r="A26" s="31">
        <v>4</v>
      </c>
      <c r="B26" s="32" t="s">
        <v>284</v>
      </c>
      <c r="C26" s="32" t="s">
        <v>285</v>
      </c>
      <c r="D26" s="32"/>
      <c r="E26" s="33" t="s">
        <v>206</v>
      </c>
      <c r="F26" s="34">
        <v>152</v>
      </c>
      <c r="G26" s="34">
        <v>55.09</v>
      </c>
      <c r="H26" s="34">
        <v>8373.68</v>
      </c>
      <c r="I26" s="34">
        <v>7820.4</v>
      </c>
      <c r="J26" s="34"/>
      <c r="K26" s="34">
        <v>553.28</v>
      </c>
      <c r="L26" s="34"/>
      <c r="M26" s="45">
        <v>52391.36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customHeight="1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3.5" customHeight="1" spans="1:13">
      <c r="A29" s="40" t="s">
        <v>408</v>
      </c>
      <c r="B29" s="40"/>
      <c r="C29" s="40"/>
      <c r="D29" s="22"/>
      <c r="E29" s="22"/>
      <c r="F29" s="22"/>
      <c r="G29" s="22"/>
      <c r="H29" s="22"/>
      <c r="I29" s="22"/>
      <c r="J29" s="39" t="s">
        <v>288</v>
      </c>
      <c r="K29" s="39"/>
      <c r="L29" s="39"/>
      <c r="M29" s="39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spans="1:13">
      <c r="A32" s="27"/>
      <c r="B32" s="28" t="s">
        <v>159</v>
      </c>
      <c r="C32" s="28" t="s">
        <v>287</v>
      </c>
      <c r="D32" s="28"/>
      <c r="E32" s="29" t="s">
        <v>206</v>
      </c>
      <c r="F32" s="30">
        <v>152</v>
      </c>
      <c r="G32" s="30">
        <v>344.68</v>
      </c>
      <c r="H32" s="28"/>
      <c r="I32" s="28"/>
      <c r="J32" s="28"/>
      <c r="K32" s="28"/>
      <c r="L32" s="28"/>
      <c r="M32" s="44">
        <v>52391.36</v>
      </c>
    </row>
    <row r="33" ht="13.5" spans="1:13">
      <c r="A33" s="37"/>
      <c r="B33" s="32"/>
      <c r="C33" s="32" t="s">
        <v>119</v>
      </c>
      <c r="D33" s="32"/>
      <c r="E33" s="32"/>
      <c r="F33" s="32"/>
      <c r="G33" s="32"/>
      <c r="H33" s="34">
        <v>2862810.75</v>
      </c>
      <c r="I33" s="34">
        <v>1772225.62</v>
      </c>
      <c r="J33" s="34"/>
      <c r="K33" s="34">
        <v>689943.92</v>
      </c>
      <c r="L33" s="34">
        <v>400641.2</v>
      </c>
      <c r="M33" s="45">
        <v>9496891.5</v>
      </c>
    </row>
    <row r="34" spans="1:13">
      <c r="A34" s="35" t="s">
        <v>207</v>
      </c>
      <c r="B34" s="35"/>
      <c r="C34" s="35"/>
      <c r="D34" s="36" t="s">
        <v>208</v>
      </c>
      <c r="E34" s="36"/>
      <c r="F34" s="36"/>
      <c r="G34" s="36"/>
      <c r="H34" s="36"/>
      <c r="I34" s="36"/>
      <c r="J34" s="46" t="s">
        <v>209</v>
      </c>
      <c r="K34" s="46"/>
      <c r="L34" s="46"/>
      <c r="M34" s="46"/>
    </row>
  </sheetData>
  <mergeCells count="126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A34:C34"/>
    <mergeCell ref="D34:I34"/>
    <mergeCell ref="J34:M34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opLeftCell="M13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21" t="s">
        <v>413</v>
      </c>
      <c r="B2" s="21"/>
      <c r="C2" s="21"/>
      <c r="D2" s="22"/>
      <c r="E2" s="22"/>
      <c r="F2" s="22"/>
      <c r="G2" s="22"/>
      <c r="H2" s="22"/>
      <c r="I2" s="22"/>
      <c r="J2" s="39" t="s">
        <v>97</v>
      </c>
      <c r="K2" s="39"/>
      <c r="L2" s="39"/>
      <c r="M2" s="39"/>
      <c r="P2" s="40" t="s">
        <v>413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1981962.72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453750.31</v>
      </c>
      <c r="I5" s="30">
        <v>264394.25</v>
      </c>
      <c r="J5" s="30"/>
      <c r="K5" s="30">
        <v>170936.95</v>
      </c>
      <c r="L5" s="30">
        <v>18419.11</v>
      </c>
      <c r="M5" s="44">
        <v>1528212.41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264394.25</v>
      </c>
    </row>
    <row r="6" ht="22.5" spans="1:23">
      <c r="A6" s="27">
        <v>1</v>
      </c>
      <c r="B6" s="28" t="s">
        <v>414</v>
      </c>
      <c r="C6" s="28" t="s">
        <v>415</v>
      </c>
      <c r="D6" s="28"/>
      <c r="E6" s="29" t="s">
        <v>155</v>
      </c>
      <c r="F6" s="30">
        <v>750</v>
      </c>
      <c r="G6" s="30">
        <v>189.35</v>
      </c>
      <c r="H6" s="30">
        <v>142012.5</v>
      </c>
      <c r="I6" s="30">
        <v>126217.5</v>
      </c>
      <c r="J6" s="30"/>
      <c r="K6" s="30">
        <v>15795</v>
      </c>
      <c r="L6" s="30"/>
      <c r="M6" s="44">
        <v>1262085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170936.95</v>
      </c>
    </row>
    <row r="7" spans="1:23">
      <c r="A7" s="27"/>
      <c r="B7" s="28" t="s">
        <v>159</v>
      </c>
      <c r="C7" s="28" t="s">
        <v>416</v>
      </c>
      <c r="D7" s="28"/>
      <c r="E7" s="29" t="s">
        <v>249</v>
      </c>
      <c r="F7" s="30">
        <v>1545</v>
      </c>
      <c r="G7" s="30">
        <v>19.35</v>
      </c>
      <c r="H7" s="28"/>
      <c r="I7" s="28"/>
      <c r="J7" s="28"/>
      <c r="K7" s="28"/>
      <c r="L7" s="28"/>
      <c r="M7" s="44">
        <v>29895.75</v>
      </c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18419.11</v>
      </c>
    </row>
    <row r="8" spans="1:23">
      <c r="A8" s="27"/>
      <c r="B8" s="28" t="s">
        <v>159</v>
      </c>
      <c r="C8" s="28" t="s">
        <v>417</v>
      </c>
      <c r="D8" s="28"/>
      <c r="E8" s="29" t="s">
        <v>206</v>
      </c>
      <c r="F8" s="30">
        <v>1545</v>
      </c>
      <c r="G8" s="30">
        <v>0.92</v>
      </c>
      <c r="H8" s="28"/>
      <c r="I8" s="28"/>
      <c r="J8" s="28"/>
      <c r="K8" s="28"/>
      <c r="L8" s="28"/>
      <c r="M8" s="44">
        <v>1421.4</v>
      </c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1528212.41</v>
      </c>
    </row>
    <row r="9" spans="1:23">
      <c r="A9" s="27"/>
      <c r="B9" s="28" t="s">
        <v>159</v>
      </c>
      <c r="C9" s="28" t="s">
        <v>418</v>
      </c>
      <c r="D9" s="28"/>
      <c r="E9" s="29" t="s">
        <v>19</v>
      </c>
      <c r="F9" s="30">
        <v>7500</v>
      </c>
      <c r="G9" s="30">
        <v>151.55</v>
      </c>
      <c r="H9" s="28"/>
      <c r="I9" s="28"/>
      <c r="J9" s="28"/>
      <c r="K9" s="28"/>
      <c r="L9" s="28"/>
      <c r="M9" s="44">
        <v>1136625</v>
      </c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28845.41</v>
      </c>
    </row>
    <row r="10" spans="1:23">
      <c r="A10" s="27"/>
      <c r="B10" s="28" t="s">
        <v>159</v>
      </c>
      <c r="C10" s="28" t="s">
        <v>419</v>
      </c>
      <c r="D10" s="28"/>
      <c r="E10" s="29" t="s">
        <v>270</v>
      </c>
      <c r="F10" s="30">
        <v>1500</v>
      </c>
      <c r="G10" s="30">
        <v>62.76</v>
      </c>
      <c r="H10" s="28"/>
      <c r="I10" s="28"/>
      <c r="J10" s="28"/>
      <c r="K10" s="28"/>
      <c r="L10" s="28"/>
      <c r="M10" s="44">
        <v>94140</v>
      </c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18877.75</v>
      </c>
    </row>
    <row r="11" ht="33.75" spans="1:23">
      <c r="A11" s="27">
        <v>2</v>
      </c>
      <c r="B11" s="28" t="s">
        <v>309</v>
      </c>
      <c r="C11" s="28" t="s">
        <v>310</v>
      </c>
      <c r="D11" s="28"/>
      <c r="E11" s="29" t="s">
        <v>275</v>
      </c>
      <c r="F11" s="30">
        <v>738.2175</v>
      </c>
      <c r="G11" s="30">
        <v>147.65</v>
      </c>
      <c r="H11" s="30">
        <v>108997.81</v>
      </c>
      <c r="I11" s="30">
        <v>76139.75</v>
      </c>
      <c r="J11" s="30"/>
      <c r="K11" s="30">
        <v>14993.2</v>
      </c>
      <c r="L11" s="30">
        <v>17864.86</v>
      </c>
      <c r="M11" s="44">
        <v>266127.41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137724.66</v>
      </c>
    </row>
    <row r="12" spans="1:23">
      <c r="A12" s="27"/>
      <c r="B12" s="28" t="s">
        <v>159</v>
      </c>
      <c r="C12" s="28" t="s">
        <v>276</v>
      </c>
      <c r="D12" s="28"/>
      <c r="E12" s="29" t="s">
        <v>275</v>
      </c>
      <c r="F12" s="30">
        <v>760.364</v>
      </c>
      <c r="G12" s="30">
        <v>350</v>
      </c>
      <c r="H12" s="28"/>
      <c r="I12" s="28"/>
      <c r="J12" s="28"/>
      <c r="K12" s="28"/>
      <c r="L12" s="28"/>
      <c r="M12" s="44">
        <v>266127.4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22.5" spans="1:23">
      <c r="A13" s="27">
        <v>3</v>
      </c>
      <c r="B13" s="28" t="s">
        <v>271</v>
      </c>
      <c r="C13" s="28" t="s">
        <v>272</v>
      </c>
      <c r="D13" s="28"/>
      <c r="E13" s="29" t="s">
        <v>166</v>
      </c>
      <c r="F13" s="30">
        <v>75</v>
      </c>
      <c r="G13" s="30">
        <v>2703.2</v>
      </c>
      <c r="H13" s="30">
        <v>202740</v>
      </c>
      <c r="I13" s="30">
        <v>62037</v>
      </c>
      <c r="J13" s="30"/>
      <c r="K13" s="30">
        <v>140148.75</v>
      </c>
      <c r="L13" s="30">
        <v>554.25</v>
      </c>
      <c r="M13" s="44"/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137724.66</v>
      </c>
    </row>
    <row r="14" ht="13.5" spans="1:23">
      <c r="A14" s="37"/>
      <c r="B14" s="32"/>
      <c r="C14" s="32" t="s">
        <v>119</v>
      </c>
      <c r="D14" s="32"/>
      <c r="E14" s="32"/>
      <c r="F14" s="32"/>
      <c r="G14" s="32"/>
      <c r="H14" s="34">
        <v>453750.31</v>
      </c>
      <c r="I14" s="34">
        <v>264394.25</v>
      </c>
      <c r="J14" s="34"/>
      <c r="K14" s="34">
        <v>170936.95</v>
      </c>
      <c r="L14" s="34">
        <v>18419.11</v>
      </c>
      <c r="M14" s="45">
        <v>1528212.41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spans="1:23">
      <c r="A15" s="35" t="s">
        <v>207</v>
      </c>
      <c r="B15" s="35"/>
      <c r="C15" s="35"/>
      <c r="D15" s="36" t="s">
        <v>208</v>
      </c>
      <c r="E15" s="36"/>
      <c r="F15" s="36"/>
      <c r="G15" s="36"/>
      <c r="H15" s="36"/>
      <c r="I15" s="36"/>
      <c r="J15" s="46" t="s">
        <v>209</v>
      </c>
      <c r="K15" s="46"/>
      <c r="L15" s="46"/>
      <c r="M15" s="46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spans="16:23"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49732.56</v>
      </c>
    </row>
    <row r="17" spans="16:23"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24271.39</v>
      </c>
    </row>
    <row r="18" spans="16:23"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2222536.74</v>
      </c>
    </row>
    <row r="19" spans="16:23"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200028.31</v>
      </c>
    </row>
    <row r="20" spans="16:23"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2422565.05</v>
      </c>
    </row>
    <row r="21" spans="16:23"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2422866.73</v>
      </c>
    </row>
    <row r="22" ht="13.5" spans="16:23">
      <c r="P22" s="37"/>
      <c r="Q22" s="50" t="s">
        <v>201</v>
      </c>
      <c r="R22" s="50"/>
      <c r="S22" s="50"/>
      <c r="T22" s="33" t="s">
        <v>420</v>
      </c>
      <c r="U22" s="33"/>
      <c r="V22" s="33"/>
      <c r="W22" s="51"/>
    </row>
  </sheetData>
  <mergeCells count="81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A15:C15"/>
    <mergeCell ref="D15:I15"/>
    <mergeCell ref="J15:M15"/>
    <mergeCell ref="R15:S15"/>
    <mergeCell ref="T15:U15"/>
    <mergeCell ref="R16:S16"/>
    <mergeCell ref="T16:U16"/>
    <mergeCell ref="R17:S17"/>
    <mergeCell ref="T17:U17"/>
    <mergeCell ref="R18:S18"/>
    <mergeCell ref="T18:U18"/>
    <mergeCell ref="R19:S19"/>
    <mergeCell ref="T19:U19"/>
    <mergeCell ref="R20:S20"/>
    <mergeCell ref="T20:U20"/>
    <mergeCell ref="R21:S21"/>
    <mergeCell ref="T21:U21"/>
    <mergeCell ref="Q22:S22"/>
    <mergeCell ref="T22:W22"/>
    <mergeCell ref="A3:A4"/>
    <mergeCell ref="B3:B4"/>
    <mergeCell ref="E3:E4"/>
    <mergeCell ref="F3:F4"/>
    <mergeCell ref="G3:G4"/>
    <mergeCell ref="H3:H4"/>
    <mergeCell ref="M3:M4"/>
    <mergeCell ref="C3:D4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75"/>
  <sheetViews>
    <sheetView workbookViewId="0">
      <selection activeCell="H9" sqref="H9"/>
    </sheetView>
  </sheetViews>
  <sheetFormatPr defaultColWidth="8.8" defaultRowHeight="12.75"/>
  <cols>
    <col min="1" max="1" width="8.8" style="2"/>
    <col min="2" max="2" width="26" style="2" customWidth="1"/>
    <col min="3" max="4" width="8.8" style="2"/>
    <col min="5" max="5" width="10.2" style="2" customWidth="1"/>
    <col min="6" max="16384" width="8.8" style="2"/>
  </cols>
  <sheetData>
    <row r="1" ht="15.65" customHeight="1" spans="1:8">
      <c r="A1" s="3" t="s">
        <v>421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6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57" t="s">
        <v>426</v>
      </c>
      <c r="F4" s="7"/>
      <c r="G4" s="57" t="s">
        <v>427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7" t="s">
        <v>430</v>
      </c>
      <c r="C6" s="7"/>
      <c r="D6" s="7"/>
      <c r="E6" s="10"/>
      <c r="F6" s="7"/>
      <c r="G6" s="10">
        <f>SUM(G7:G9)</f>
        <v>35.03</v>
      </c>
      <c r="H6" s="10">
        <f>SUM(H7:H9)</f>
        <v>2.8024</v>
      </c>
    </row>
    <row r="7" spans="1:9">
      <c r="A7" s="11">
        <v>1</v>
      </c>
      <c r="B7" s="54" t="s">
        <v>431</v>
      </c>
      <c r="C7" s="60" t="s">
        <v>291</v>
      </c>
      <c r="D7" s="11">
        <v>4</v>
      </c>
      <c r="E7" s="13">
        <v>67200</v>
      </c>
      <c r="F7" s="11">
        <f>E7*0.08</f>
        <v>5376</v>
      </c>
      <c r="G7" s="13">
        <f>E7*D7/10000</f>
        <v>26.88</v>
      </c>
      <c r="H7" s="13">
        <f>F7*D7/10000</f>
        <v>2.1504</v>
      </c>
      <c r="I7" s="1"/>
    </row>
    <row r="8" spans="1:8">
      <c r="A8" s="11">
        <v>2</v>
      </c>
      <c r="B8" s="54" t="s">
        <v>432</v>
      </c>
      <c r="C8" s="60" t="s">
        <v>291</v>
      </c>
      <c r="D8" s="11">
        <v>1</v>
      </c>
      <c r="E8" s="11">
        <v>16500</v>
      </c>
      <c r="F8" s="11">
        <f>E8*0.08</f>
        <v>1320</v>
      </c>
      <c r="G8" s="13">
        <f>E8*D8/10000</f>
        <v>1.65</v>
      </c>
      <c r="H8" s="13">
        <f>F8*D8/10000</f>
        <v>0.132</v>
      </c>
    </row>
    <row r="9" spans="1:8">
      <c r="A9" s="11">
        <v>3</v>
      </c>
      <c r="B9" s="54" t="s">
        <v>433</v>
      </c>
      <c r="C9" s="60" t="s">
        <v>206</v>
      </c>
      <c r="D9" s="11">
        <v>1</v>
      </c>
      <c r="E9" s="11">
        <v>65000</v>
      </c>
      <c r="F9" s="11">
        <f>E9*0.08</f>
        <v>5200</v>
      </c>
      <c r="G9" s="13">
        <f>E9*D9/10000</f>
        <v>6.5</v>
      </c>
      <c r="H9" s="13">
        <f>F9*D9/10000</f>
        <v>0.52</v>
      </c>
    </row>
    <row r="10" spans="1:8">
      <c r="A10" s="15"/>
      <c r="B10" s="61"/>
      <c r="C10" s="15"/>
      <c r="D10" s="15"/>
      <c r="E10" s="15"/>
      <c r="F10" s="15"/>
      <c r="G10" s="15"/>
      <c r="H10" s="15"/>
    </row>
    <row r="11" spans="1:8">
      <c r="A11" s="15"/>
      <c r="B11" s="61"/>
      <c r="C11" s="15"/>
      <c r="D11" s="15"/>
      <c r="E11" s="15"/>
      <c r="F11" s="15"/>
      <c r="G11" s="15"/>
      <c r="H11" s="15"/>
    </row>
    <row r="12" spans="1:8">
      <c r="A12" s="15"/>
      <c r="B12" s="61"/>
      <c r="C12" s="15"/>
      <c r="D12" s="15"/>
      <c r="E12" s="15"/>
      <c r="F12" s="15"/>
      <c r="G12" s="15"/>
      <c r="H12" s="15"/>
    </row>
    <row r="13" spans="1:8">
      <c r="A13" s="15"/>
      <c r="B13" s="61"/>
      <c r="C13" s="15"/>
      <c r="D13" s="15"/>
      <c r="E13" s="15"/>
      <c r="F13" s="15"/>
      <c r="G13" s="15"/>
      <c r="H13" s="15"/>
    </row>
    <row r="14" spans="1:8">
      <c r="A14" s="15"/>
      <c r="B14" s="61"/>
      <c r="C14" s="15"/>
      <c r="D14" s="15"/>
      <c r="E14" s="15"/>
      <c r="F14" s="15"/>
      <c r="G14" s="15"/>
      <c r="H14" s="15"/>
    </row>
    <row r="15" spans="1:8">
      <c r="A15" s="15"/>
      <c r="B15" s="61"/>
      <c r="C15" s="15"/>
      <c r="D15" s="15"/>
      <c r="E15" s="15"/>
      <c r="F15" s="15"/>
      <c r="G15" s="15"/>
      <c r="H15" s="15"/>
    </row>
    <row r="16" spans="1:8">
      <c r="A16" s="15"/>
      <c r="B16" s="61"/>
      <c r="C16" s="15"/>
      <c r="D16" s="15"/>
      <c r="E16" s="15"/>
      <c r="F16" s="15"/>
      <c r="G16" s="15"/>
      <c r="H16" s="15"/>
    </row>
    <row r="17" spans="1:8">
      <c r="A17" s="15"/>
      <c r="B17" s="61"/>
      <c r="C17" s="15"/>
      <c r="D17" s="15"/>
      <c r="E17" s="15"/>
      <c r="F17" s="15"/>
      <c r="G17" s="15"/>
      <c r="H17" s="15"/>
    </row>
    <row r="18" spans="1:8">
      <c r="A18" s="15"/>
      <c r="B18" s="61"/>
      <c r="C18" s="15"/>
      <c r="D18" s="15"/>
      <c r="E18" s="15"/>
      <c r="F18" s="15"/>
      <c r="G18" s="15"/>
      <c r="H18" s="15"/>
    </row>
    <row r="19" spans="1:8">
      <c r="A19" s="15"/>
      <c r="B19" s="61"/>
      <c r="C19" s="15"/>
      <c r="D19" s="15"/>
      <c r="E19" s="15"/>
      <c r="F19" s="15"/>
      <c r="G19" s="15"/>
      <c r="H19" s="15"/>
    </row>
    <row r="20" spans="1:8">
      <c r="A20" s="15"/>
      <c r="B20" s="61"/>
      <c r="C20" s="15"/>
      <c r="D20" s="15"/>
      <c r="E20" s="15"/>
      <c r="F20" s="15"/>
      <c r="G20" s="15"/>
      <c r="H20" s="15"/>
    </row>
    <row r="21" spans="1:8">
      <c r="A21" s="15"/>
      <c r="B21" s="61"/>
      <c r="C21" s="15"/>
      <c r="D21" s="15"/>
      <c r="E21" s="15"/>
      <c r="F21" s="15"/>
      <c r="G21" s="15"/>
      <c r="H21" s="15"/>
    </row>
    <row r="22" spans="1:8">
      <c r="A22" s="15"/>
      <c r="B22" s="61"/>
      <c r="C22" s="15"/>
      <c r="D22" s="15"/>
      <c r="E22" s="15"/>
      <c r="F22" s="15"/>
      <c r="G22" s="15"/>
      <c r="H22" s="15"/>
    </row>
    <row r="23" spans="1:8">
      <c r="A23" s="15"/>
      <c r="B23" s="61"/>
      <c r="C23" s="15"/>
      <c r="D23" s="15"/>
      <c r="E23" s="15"/>
      <c r="F23" s="15"/>
      <c r="G23" s="15"/>
      <c r="H23" s="15"/>
    </row>
    <row r="24" spans="1:8">
      <c r="A24" s="15"/>
      <c r="B24" s="61"/>
      <c r="C24" s="15"/>
      <c r="D24" s="15"/>
      <c r="E24" s="15"/>
      <c r="F24" s="15"/>
      <c r="G24" s="15"/>
      <c r="H24" s="15"/>
    </row>
    <row r="25" spans="1:8">
      <c r="A25" s="15"/>
      <c r="B25" s="61"/>
      <c r="C25" s="15"/>
      <c r="D25" s="15"/>
      <c r="E25" s="15"/>
      <c r="F25" s="15"/>
      <c r="G25" s="15"/>
      <c r="H25" s="15"/>
    </row>
    <row r="26" spans="1:8">
      <c r="A26" s="15"/>
      <c r="B26" s="61"/>
      <c r="C26" s="15"/>
      <c r="D26" s="15"/>
      <c r="E26" s="15"/>
      <c r="F26" s="15"/>
      <c r="G26" s="15"/>
      <c r="H26" s="15"/>
    </row>
    <row r="27" spans="1:8">
      <c r="A27" s="15"/>
      <c r="B27" s="61"/>
      <c r="C27" s="15"/>
      <c r="D27" s="15"/>
      <c r="E27" s="15"/>
      <c r="F27" s="15"/>
      <c r="G27" s="15"/>
      <c r="H27" s="15"/>
    </row>
    <row r="28" spans="1:8">
      <c r="A28" s="15"/>
      <c r="B28" s="61"/>
      <c r="C28" s="15"/>
      <c r="D28" s="15"/>
      <c r="E28" s="15"/>
      <c r="F28" s="15"/>
      <c r="G28" s="15"/>
      <c r="H28" s="15"/>
    </row>
    <row r="29" spans="1:8">
      <c r="A29" s="15"/>
      <c r="B29" s="61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2">
      <c r="A375" s="15"/>
      <c r="B375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92"/>
  <sheetViews>
    <sheetView workbookViewId="0">
      <selection activeCell="H9" sqref="H9"/>
    </sheetView>
  </sheetViews>
  <sheetFormatPr defaultColWidth="8.8" defaultRowHeight="12.75"/>
  <cols>
    <col min="1" max="1" width="8.8" style="2"/>
    <col min="2" max="2" width="26" style="2" customWidth="1"/>
    <col min="3" max="4" width="8.8" style="2"/>
    <col min="5" max="5" width="12.2" style="2" customWidth="1"/>
    <col min="6" max="16384" width="8.8" style="2"/>
  </cols>
  <sheetData>
    <row r="1" ht="15.65" customHeight="1" spans="1:8">
      <c r="A1" s="3" t="s">
        <v>434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57" t="s">
        <v>426</v>
      </c>
      <c r="F4" s="7"/>
      <c r="G4" s="57" t="s">
        <v>427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435</v>
      </c>
      <c r="C6" s="7"/>
      <c r="D6" s="7"/>
      <c r="E6" s="10"/>
      <c r="F6" s="7"/>
      <c r="G6" s="10">
        <f>SUM(G7:G24)</f>
        <v>810.3475</v>
      </c>
      <c r="H6" s="10">
        <f>SUM(H7:H24)</f>
        <v>70.3903616</v>
      </c>
    </row>
    <row r="7" spans="1:9">
      <c r="A7" s="11">
        <v>1</v>
      </c>
      <c r="B7" s="52" t="s">
        <v>434</v>
      </c>
      <c r="C7" s="55" t="s">
        <v>249</v>
      </c>
      <c r="D7" s="55">
        <v>1</v>
      </c>
      <c r="E7" s="13">
        <v>7620000</v>
      </c>
      <c r="F7" s="11">
        <f>E7*0.08</f>
        <v>609600</v>
      </c>
      <c r="G7" s="13">
        <f>E7*D7/10000</f>
        <v>762</v>
      </c>
      <c r="H7" s="13">
        <f t="shared" ref="H7:H24" si="0">F7*D7/10000</f>
        <v>60.96</v>
      </c>
      <c r="I7" s="1"/>
    </row>
    <row r="8" spans="1:9">
      <c r="A8" s="11">
        <v>2</v>
      </c>
      <c r="B8" s="52" t="s">
        <v>436</v>
      </c>
      <c r="C8" s="62" t="s">
        <v>291</v>
      </c>
      <c r="D8" s="55">
        <v>1</v>
      </c>
      <c r="E8" s="13">
        <v>48500</v>
      </c>
      <c r="F8" s="11">
        <f t="shared" ref="F8:F16" si="1">E8*0.08</f>
        <v>3880</v>
      </c>
      <c r="G8" s="13">
        <f t="shared" ref="G8:G16" si="2">E8*D8/10000</f>
        <v>4.85</v>
      </c>
      <c r="H8" s="13">
        <f t="shared" si="0"/>
        <v>0.388</v>
      </c>
      <c r="I8" s="1"/>
    </row>
    <row r="9" spans="1:9">
      <c r="A9" s="11">
        <v>3</v>
      </c>
      <c r="B9" s="14" t="s">
        <v>436</v>
      </c>
      <c r="C9" s="62" t="s">
        <v>291</v>
      </c>
      <c r="D9" s="55">
        <v>1</v>
      </c>
      <c r="E9" s="13">
        <v>48500</v>
      </c>
      <c r="F9" s="11">
        <f t="shared" si="1"/>
        <v>3880</v>
      </c>
      <c r="G9" s="13">
        <f t="shared" si="2"/>
        <v>4.85</v>
      </c>
      <c r="H9" s="13">
        <f t="shared" si="0"/>
        <v>0.388</v>
      </c>
      <c r="I9" s="1"/>
    </row>
    <row r="10" spans="1:9">
      <c r="A10" s="11">
        <v>4</v>
      </c>
      <c r="B10" s="52" t="s">
        <v>437</v>
      </c>
      <c r="C10" s="62" t="s">
        <v>291</v>
      </c>
      <c r="D10" s="55">
        <v>1</v>
      </c>
      <c r="E10" s="13">
        <v>44500</v>
      </c>
      <c r="F10" s="11">
        <f t="shared" si="1"/>
        <v>3560</v>
      </c>
      <c r="G10" s="13">
        <f t="shared" si="2"/>
        <v>4.45</v>
      </c>
      <c r="H10" s="13">
        <f t="shared" si="0"/>
        <v>0.356</v>
      </c>
      <c r="I10" s="1"/>
    </row>
    <row r="11" spans="1:9">
      <c r="A11" s="11">
        <v>5</v>
      </c>
      <c r="B11" s="52" t="s">
        <v>438</v>
      </c>
      <c r="C11" s="62" t="s">
        <v>291</v>
      </c>
      <c r="D11" s="55">
        <v>1</v>
      </c>
      <c r="E11" s="13">
        <v>46000</v>
      </c>
      <c r="F11" s="11">
        <f t="shared" si="1"/>
        <v>3680</v>
      </c>
      <c r="G11" s="13">
        <f t="shared" si="2"/>
        <v>4.6</v>
      </c>
      <c r="H11" s="13">
        <f t="shared" si="0"/>
        <v>0.368</v>
      </c>
      <c r="I11" s="1"/>
    </row>
    <row r="12" spans="1:9">
      <c r="A12" s="11">
        <v>6</v>
      </c>
      <c r="B12" s="52" t="s">
        <v>439</v>
      </c>
      <c r="C12" s="62" t="s">
        <v>291</v>
      </c>
      <c r="D12" s="55">
        <v>9</v>
      </c>
      <c r="E12" s="13">
        <v>5500</v>
      </c>
      <c r="F12" s="11">
        <f t="shared" si="1"/>
        <v>440</v>
      </c>
      <c r="G12" s="13">
        <f t="shared" si="2"/>
        <v>4.95</v>
      </c>
      <c r="H12" s="13">
        <f t="shared" si="0"/>
        <v>0.396</v>
      </c>
      <c r="I12" s="1"/>
    </row>
    <row r="13" spans="1:9">
      <c r="A13" s="11">
        <v>7</v>
      </c>
      <c r="B13" s="52" t="s">
        <v>440</v>
      </c>
      <c r="C13" s="62" t="s">
        <v>206</v>
      </c>
      <c r="D13" s="55">
        <v>1</v>
      </c>
      <c r="E13" s="13">
        <v>6300</v>
      </c>
      <c r="F13" s="11">
        <f t="shared" si="1"/>
        <v>504</v>
      </c>
      <c r="G13" s="13">
        <f t="shared" si="2"/>
        <v>0.63</v>
      </c>
      <c r="H13" s="13">
        <f t="shared" si="0"/>
        <v>0.0504</v>
      </c>
      <c r="I13" s="1"/>
    </row>
    <row r="14" spans="1:9">
      <c r="A14" s="11">
        <v>8</v>
      </c>
      <c r="B14" s="52" t="s">
        <v>433</v>
      </c>
      <c r="C14" s="62" t="s">
        <v>206</v>
      </c>
      <c r="D14" s="55">
        <v>1</v>
      </c>
      <c r="E14" s="13">
        <v>70175</v>
      </c>
      <c r="F14" s="11">
        <f t="shared" si="1"/>
        <v>5614</v>
      </c>
      <c r="G14" s="13">
        <f t="shared" si="2"/>
        <v>7.0175</v>
      </c>
      <c r="H14" s="13">
        <f t="shared" si="0"/>
        <v>0.5614</v>
      </c>
      <c r="I14" s="1"/>
    </row>
    <row r="15" spans="1:9">
      <c r="A15" s="11"/>
      <c r="B15" s="52" t="s">
        <v>441</v>
      </c>
      <c r="C15" s="62" t="s">
        <v>291</v>
      </c>
      <c r="D15" s="55">
        <v>3</v>
      </c>
      <c r="E15" s="13">
        <v>30000</v>
      </c>
      <c r="F15" s="11">
        <f t="shared" si="1"/>
        <v>2400</v>
      </c>
      <c r="G15" s="13">
        <f t="shared" si="2"/>
        <v>9</v>
      </c>
      <c r="H15" s="13">
        <f t="shared" si="0"/>
        <v>0.72</v>
      </c>
      <c r="I15" s="1"/>
    </row>
    <row r="16" spans="1:9">
      <c r="A16" s="11"/>
      <c r="B16" s="52" t="s">
        <v>442</v>
      </c>
      <c r="C16" s="62" t="s">
        <v>291</v>
      </c>
      <c r="D16" s="55">
        <v>2</v>
      </c>
      <c r="E16" s="13">
        <v>40000</v>
      </c>
      <c r="F16" s="11">
        <f t="shared" si="1"/>
        <v>3200</v>
      </c>
      <c r="G16" s="13">
        <f t="shared" si="2"/>
        <v>8</v>
      </c>
      <c r="H16" s="13">
        <f t="shared" si="0"/>
        <v>0.64</v>
      </c>
      <c r="I16" s="1"/>
    </row>
    <row r="17" spans="1:8">
      <c r="A17" s="11">
        <v>9</v>
      </c>
      <c r="B17" s="52" t="s">
        <v>443</v>
      </c>
      <c r="C17" s="55" t="s">
        <v>19</v>
      </c>
      <c r="D17" s="55">
        <v>120</v>
      </c>
      <c r="E17" s="11"/>
      <c r="F17" s="11">
        <v>33.48</v>
      </c>
      <c r="G17" s="13">
        <f t="shared" ref="G17:G24" si="3">E17*D17/10000</f>
        <v>0</v>
      </c>
      <c r="H17" s="13">
        <f t="shared" si="0"/>
        <v>0.40176</v>
      </c>
    </row>
    <row r="18" spans="1:8">
      <c r="A18" s="11">
        <v>10</v>
      </c>
      <c r="B18" s="52" t="s">
        <v>444</v>
      </c>
      <c r="C18" s="55" t="s">
        <v>19</v>
      </c>
      <c r="D18" s="55">
        <v>218</v>
      </c>
      <c r="E18" s="11"/>
      <c r="F18" s="11">
        <v>29.16</v>
      </c>
      <c r="G18" s="13">
        <f t="shared" si="3"/>
        <v>0</v>
      </c>
      <c r="H18" s="13">
        <f t="shared" si="0"/>
        <v>0.635688</v>
      </c>
    </row>
    <row r="19" spans="1:8">
      <c r="A19" s="11">
        <v>11</v>
      </c>
      <c r="B19" s="52" t="s">
        <v>445</v>
      </c>
      <c r="C19" s="55" t="s">
        <v>19</v>
      </c>
      <c r="D19" s="55">
        <v>703</v>
      </c>
      <c r="E19" s="11"/>
      <c r="F19" s="11">
        <v>6.48</v>
      </c>
      <c r="G19" s="13">
        <f t="shared" si="3"/>
        <v>0</v>
      </c>
      <c r="H19" s="13">
        <f t="shared" si="0"/>
        <v>0.455544</v>
      </c>
    </row>
    <row r="20" spans="1:8">
      <c r="A20" s="11">
        <v>12</v>
      </c>
      <c r="B20" s="52" t="s">
        <v>446</v>
      </c>
      <c r="C20" s="63" t="s">
        <v>19</v>
      </c>
      <c r="D20" s="55">
        <v>379</v>
      </c>
      <c r="E20" s="11"/>
      <c r="F20" s="11">
        <v>9.72</v>
      </c>
      <c r="G20" s="13">
        <f t="shared" si="3"/>
        <v>0</v>
      </c>
      <c r="H20" s="13">
        <f t="shared" si="0"/>
        <v>0.368388</v>
      </c>
    </row>
    <row r="21" spans="1:8">
      <c r="A21" s="11">
        <v>13</v>
      </c>
      <c r="B21" s="52" t="s">
        <v>447</v>
      </c>
      <c r="C21" s="55" t="s">
        <v>19</v>
      </c>
      <c r="D21" s="55">
        <v>395</v>
      </c>
      <c r="E21" s="11"/>
      <c r="F21" s="11">
        <v>23.76</v>
      </c>
      <c r="G21" s="13">
        <f t="shared" si="3"/>
        <v>0</v>
      </c>
      <c r="H21" s="13">
        <f t="shared" si="0"/>
        <v>0.93852</v>
      </c>
    </row>
    <row r="22" spans="1:8">
      <c r="A22" s="11">
        <v>14</v>
      </c>
      <c r="B22" s="52" t="s">
        <v>448</v>
      </c>
      <c r="C22" s="55" t="s">
        <v>19</v>
      </c>
      <c r="D22" s="55">
        <v>769</v>
      </c>
      <c r="E22" s="11"/>
      <c r="F22" s="11">
        <v>9.72</v>
      </c>
      <c r="G22" s="13">
        <f t="shared" si="3"/>
        <v>0</v>
      </c>
      <c r="H22" s="13">
        <f t="shared" si="0"/>
        <v>0.747468</v>
      </c>
    </row>
    <row r="23" spans="1:8">
      <c r="A23" s="11">
        <v>15</v>
      </c>
      <c r="B23" s="52" t="s">
        <v>449</v>
      </c>
      <c r="C23" s="55" t="s">
        <v>19</v>
      </c>
      <c r="D23" s="55">
        <v>24</v>
      </c>
      <c r="E23" s="11"/>
      <c r="F23" s="11">
        <v>11.664</v>
      </c>
      <c r="G23" s="13">
        <f t="shared" si="3"/>
        <v>0</v>
      </c>
      <c r="H23" s="13">
        <f t="shared" si="0"/>
        <v>0.0279936</v>
      </c>
    </row>
    <row r="24" spans="1:8">
      <c r="A24" s="11">
        <v>16</v>
      </c>
      <c r="B24" s="52" t="s">
        <v>450</v>
      </c>
      <c r="C24" s="55" t="s">
        <v>19</v>
      </c>
      <c r="D24" s="55">
        <v>80</v>
      </c>
      <c r="E24" s="11"/>
      <c r="F24" s="11">
        <v>248.4</v>
      </c>
      <c r="G24" s="13">
        <f t="shared" si="3"/>
        <v>0</v>
      </c>
      <c r="H24" s="13">
        <f t="shared" si="0"/>
        <v>1.9872</v>
      </c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  <row r="27" spans="1:8">
      <c r="A27" s="15"/>
      <c r="B27" s="15"/>
      <c r="C27" s="15"/>
      <c r="D27" s="15"/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2">
      <c r="A392" s="15"/>
      <c r="B392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view="pageBreakPreview" zoomScaleNormal="100" topLeftCell="A8" workbookViewId="0">
      <selection activeCell="D13" sqref="D13"/>
    </sheetView>
  </sheetViews>
  <sheetFormatPr defaultColWidth="9" defaultRowHeight="22" customHeight="1" outlineLevelCol="6"/>
  <cols>
    <col min="2" max="2" width="31.3" customWidth="1"/>
    <col min="3" max="3" width="38" customWidth="1"/>
    <col min="4" max="4" width="18" customWidth="1"/>
    <col min="6" max="7" width="12.8888888888889"/>
  </cols>
  <sheetData>
    <row r="1" customHeight="1" spans="1:4">
      <c r="A1" s="69" t="s">
        <v>48</v>
      </c>
      <c r="B1" s="70"/>
      <c r="C1" s="70"/>
      <c r="D1" s="70"/>
    </row>
    <row r="2" customHeight="1" spans="1:4">
      <c r="A2" s="71"/>
      <c r="B2" s="71"/>
      <c r="C2" s="71"/>
      <c r="D2" s="71"/>
    </row>
    <row r="3" ht="25.5" spans="1:4">
      <c r="A3" s="72" t="s">
        <v>62</v>
      </c>
      <c r="B3" s="72" t="s">
        <v>63</v>
      </c>
      <c r="C3" s="72" t="s">
        <v>64</v>
      </c>
      <c r="D3" s="73" t="s">
        <v>65</v>
      </c>
    </row>
    <row r="4" ht="35.5" customHeight="1" spans="1:4">
      <c r="A4" s="72"/>
      <c r="B4" s="72" t="s">
        <v>66</v>
      </c>
      <c r="C4" s="72" t="s">
        <v>67</v>
      </c>
      <c r="D4" s="73">
        <f>SUM(D5:D25)</f>
        <v>1492.760961581</v>
      </c>
    </row>
    <row r="5" customHeight="1" spans="1:7">
      <c r="A5" s="74">
        <v>1</v>
      </c>
      <c r="B5" s="75" t="s">
        <v>68</v>
      </c>
      <c r="C5" s="76" t="s">
        <v>69</v>
      </c>
      <c r="D5" s="77">
        <f>140+($G$5-10000)*1%</f>
        <v>145.88723032</v>
      </c>
      <c r="G5">
        <f>投资估算总表!G5</f>
        <v>10588.723032</v>
      </c>
    </row>
    <row r="6" customHeight="1" spans="1:6">
      <c r="A6" s="74">
        <v>2</v>
      </c>
      <c r="B6" s="78" t="s">
        <v>70</v>
      </c>
      <c r="C6" s="76" t="s">
        <v>71</v>
      </c>
      <c r="D6" s="77">
        <f>((393.4-218.6)*($G$5-10000)/(20000-10000)+218.6)*1*1.15</f>
        <v>263.224510389264</v>
      </c>
      <c r="F6">
        <f>投资估算总表!G5*2/100</f>
        <v>211.77446064</v>
      </c>
    </row>
    <row r="7" customHeight="1" spans="1:4">
      <c r="A7" s="74">
        <v>3</v>
      </c>
      <c r="B7" s="78" t="s">
        <v>72</v>
      </c>
      <c r="C7" s="76"/>
      <c r="D7" s="77">
        <v>28.67</v>
      </c>
    </row>
    <row r="8" customHeight="1" spans="1:4">
      <c r="A8" s="74">
        <v>4</v>
      </c>
      <c r="B8" s="78" t="s">
        <v>73</v>
      </c>
      <c r="C8" s="76" t="s">
        <v>71</v>
      </c>
      <c r="D8" s="77">
        <f>((139-60)*($G$5-10000)/(50000-10000)+60)*0.7*1.2</f>
        <v>51.376691510088</v>
      </c>
    </row>
    <row r="9" customHeight="1" spans="1:4">
      <c r="A9" s="74">
        <v>5</v>
      </c>
      <c r="B9" s="78" t="s">
        <v>74</v>
      </c>
      <c r="C9" s="76" t="s">
        <v>71</v>
      </c>
      <c r="D9" s="77">
        <f>G5*1.1%</f>
        <v>116.475953352</v>
      </c>
    </row>
    <row r="10" customHeight="1" spans="1:4">
      <c r="A10" s="74">
        <v>6</v>
      </c>
      <c r="B10" s="78" t="s">
        <v>75</v>
      </c>
      <c r="C10" s="76" t="s">
        <v>71</v>
      </c>
      <c r="D10" s="77">
        <f>((566.8-304.8)*($G$5-10000)/(20000-10000)+304.8)*1.15*1</f>
        <v>368.25822495416</v>
      </c>
    </row>
    <row r="11" customHeight="1" spans="1:4">
      <c r="A11" s="74">
        <v>7</v>
      </c>
      <c r="B11" s="78" t="s">
        <v>76</v>
      </c>
      <c r="C11" s="76" t="s">
        <v>77</v>
      </c>
      <c r="D11" s="79">
        <f>D10*0.1*0</f>
        <v>0</v>
      </c>
    </row>
    <row r="12" customHeight="1" spans="1:4">
      <c r="A12" s="74">
        <v>8</v>
      </c>
      <c r="B12" s="78" t="s">
        <v>78</v>
      </c>
      <c r="C12" s="76" t="s">
        <v>71</v>
      </c>
      <c r="D12" s="77">
        <f>((18-7.5)*($G$5-3000)/(20000-3000)+7.5)*1.2*1</f>
        <v>14.6245829531294</v>
      </c>
    </row>
    <row r="13" customHeight="1" spans="1:4">
      <c r="A13" s="74">
        <v>9</v>
      </c>
      <c r="B13" s="78" t="s">
        <v>79</v>
      </c>
      <c r="C13" s="74" t="s">
        <v>80</v>
      </c>
      <c r="D13" s="77">
        <f>G5*1%</f>
        <v>105.88723032</v>
      </c>
    </row>
    <row r="14" customHeight="1" spans="1:4">
      <c r="A14" s="74">
        <v>10</v>
      </c>
      <c r="B14" s="78" t="s">
        <v>81</v>
      </c>
      <c r="C14" s="74"/>
      <c r="D14" s="80">
        <f>30*0.2+投资估算总表!E5*2%</f>
        <v>37.176484</v>
      </c>
    </row>
    <row r="15" customHeight="1" spans="1:4">
      <c r="A15" s="74">
        <v>11</v>
      </c>
      <c r="B15" s="78" t="s">
        <v>82</v>
      </c>
      <c r="C15" s="74" t="s">
        <v>83</v>
      </c>
      <c r="D15" s="77">
        <f>投资估算总表!E5*1%</f>
        <v>15.588242</v>
      </c>
    </row>
    <row r="16" ht="23.5" customHeight="1" spans="1:4">
      <c r="A16" s="74">
        <v>12</v>
      </c>
      <c r="B16" s="78" t="s">
        <v>84</v>
      </c>
      <c r="C16" s="76" t="s">
        <v>71</v>
      </c>
      <c r="D16" s="81">
        <f>1+2.8+2.75+14+10+($G$5-10000)*0.05%+1.5+(D6-100)*0.8%+1.5+(D9-100)*0.8%+1.5+(D10-100)*0.8%</f>
        <v>38.9280310255634</v>
      </c>
    </row>
    <row r="17" customHeight="1" spans="1:4">
      <c r="A17" s="74">
        <v>13</v>
      </c>
      <c r="B17" s="78" t="s">
        <v>85</v>
      </c>
      <c r="C17" s="74" t="s">
        <v>86</v>
      </c>
      <c r="D17" s="79">
        <f>投资估算总表!G5*5/1000*0.8</f>
        <v>42.354892128</v>
      </c>
    </row>
    <row r="18" customHeight="1" spans="1:4">
      <c r="A18" s="74">
        <v>14</v>
      </c>
      <c r="B18" s="78" t="s">
        <v>87</v>
      </c>
      <c r="C18" s="76" t="s">
        <v>71</v>
      </c>
      <c r="D18" s="77">
        <f>((72-52)*($G$5-1000)/(20000-10000)+52)*0.6</f>
        <v>42.7064676384</v>
      </c>
    </row>
    <row r="19" customHeight="1" spans="1:4">
      <c r="A19" s="74">
        <v>15</v>
      </c>
      <c r="B19" s="78" t="s">
        <v>88</v>
      </c>
      <c r="C19" s="74" t="s">
        <v>86</v>
      </c>
      <c r="D19" s="77">
        <f>5000*0.008+(5000)*0.007+($G$5-10000)*0.6%</f>
        <v>78.532338192</v>
      </c>
    </row>
    <row r="20" customHeight="1" spans="1:4">
      <c r="A20" s="74">
        <v>16</v>
      </c>
      <c r="B20" s="78" t="s">
        <v>89</v>
      </c>
      <c r="C20" s="74"/>
      <c r="D20" s="74">
        <v>23.66</v>
      </c>
    </row>
    <row r="21" customHeight="1" spans="1:4">
      <c r="A21" s="74">
        <v>17</v>
      </c>
      <c r="B21" s="78" t="s">
        <v>90</v>
      </c>
      <c r="C21" s="74" t="s">
        <v>86</v>
      </c>
      <c r="D21" s="82">
        <f>(100*0.42%+400*0.4%+500*0.38%+4000*0.36%+5000*0.34%+($G$5-10000)*0.32%)</f>
        <v>37.2039137024</v>
      </c>
    </row>
    <row r="22" customHeight="1" spans="1:4">
      <c r="A22" s="74">
        <v>18</v>
      </c>
      <c r="B22" s="78" t="s">
        <v>91</v>
      </c>
      <c r="C22" s="74" t="s">
        <v>86</v>
      </c>
      <c r="D22" s="82">
        <f>(100*0.34%+400*0.3%+500*0.26%+4000*0.24%+5000*0.21%+($G$5-10000)*0.18%)</f>
        <v>23.9997014576</v>
      </c>
    </row>
    <row r="23" customHeight="1" spans="1:4">
      <c r="A23" s="74">
        <v>19</v>
      </c>
      <c r="B23" s="78" t="s">
        <v>92</v>
      </c>
      <c r="C23" s="74" t="s">
        <v>86</v>
      </c>
      <c r="D23" s="82">
        <f>5000*0.002+(5000)*0.0015+($G$5-10000)*0.1%</f>
        <v>18.088723032</v>
      </c>
    </row>
    <row r="24" customHeight="1" spans="1:4">
      <c r="A24" s="74">
        <v>20</v>
      </c>
      <c r="B24" s="78" t="s">
        <v>93</v>
      </c>
      <c r="C24" s="83"/>
      <c r="D24" s="82">
        <f>((38-30)*($G$5-10000)/(50000-10000)+30)</f>
        <v>30.1177446064</v>
      </c>
    </row>
    <row r="25" customHeight="1" spans="1:4">
      <c r="A25" s="74">
        <v>21</v>
      </c>
      <c r="B25" s="78" t="s">
        <v>94</v>
      </c>
      <c r="C25" s="83"/>
      <c r="D25" s="82">
        <v>10</v>
      </c>
    </row>
  </sheetData>
  <mergeCells count="1">
    <mergeCell ref="A1:D2"/>
  </mergeCells>
  <pageMargins left="0.7" right="0.7" top="0.75" bottom="0.75" header="0.3" footer="0.3"/>
  <pageSetup paperSize="9" orientation="portrait" horizontalDpi="1200" verticalDpi="12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75"/>
  <sheetViews>
    <sheetView workbookViewId="0">
      <selection activeCell="H9" sqref="H9"/>
    </sheetView>
  </sheetViews>
  <sheetFormatPr defaultColWidth="8.8" defaultRowHeight="12.75"/>
  <cols>
    <col min="1" max="1" width="8.8" style="2"/>
    <col min="2" max="2" width="26" style="2" customWidth="1"/>
    <col min="3" max="4" width="8.8" style="2"/>
    <col min="5" max="5" width="10.2" style="2" customWidth="1"/>
    <col min="6" max="16384" width="8.8" style="2"/>
  </cols>
  <sheetData>
    <row r="1" ht="15.65" customHeight="1" spans="1:8">
      <c r="A1" s="3" t="s">
        <v>451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57" t="s">
        <v>426</v>
      </c>
      <c r="F4" s="7"/>
      <c r="G4" s="57" t="s">
        <v>427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452</v>
      </c>
      <c r="C6" s="7"/>
      <c r="D6" s="7"/>
      <c r="E6" s="10"/>
      <c r="F6" s="7"/>
      <c r="G6" s="10">
        <f>SUM(G7:G9)</f>
        <v>45.65</v>
      </c>
      <c r="H6" s="10">
        <f>SUM(H7:H9)</f>
        <v>3.652</v>
      </c>
    </row>
    <row r="7" spans="1:9">
      <c r="A7" s="11">
        <v>1</v>
      </c>
      <c r="B7" s="52" t="s">
        <v>453</v>
      </c>
      <c r="C7" s="60" t="s">
        <v>291</v>
      </c>
      <c r="D7" s="11">
        <v>5</v>
      </c>
      <c r="E7" s="13">
        <v>75000</v>
      </c>
      <c r="F7" s="11">
        <f>E7*0.08</f>
        <v>6000</v>
      </c>
      <c r="G7" s="13">
        <f>E7*D7/10000</f>
        <v>37.5</v>
      </c>
      <c r="H7" s="13">
        <f>F7*D7/10000</f>
        <v>3</v>
      </c>
      <c r="I7" s="1"/>
    </row>
    <row r="8" spans="1:8">
      <c r="A8" s="11">
        <v>2</v>
      </c>
      <c r="B8" s="54" t="s">
        <v>432</v>
      </c>
      <c r="C8" s="60" t="s">
        <v>291</v>
      </c>
      <c r="D8" s="11">
        <v>1</v>
      </c>
      <c r="E8" s="11">
        <v>16500</v>
      </c>
      <c r="F8" s="11">
        <f>E8*0.08</f>
        <v>1320</v>
      </c>
      <c r="G8" s="13">
        <f>E8*D8/10000</f>
        <v>1.65</v>
      </c>
      <c r="H8" s="13">
        <f>F8*D8/10000</f>
        <v>0.132</v>
      </c>
    </row>
    <row r="9" spans="1:8">
      <c r="A9" s="11">
        <v>3</v>
      </c>
      <c r="B9" s="54" t="s">
        <v>433</v>
      </c>
      <c r="C9" s="60" t="s">
        <v>206</v>
      </c>
      <c r="D9" s="11">
        <v>1</v>
      </c>
      <c r="E9" s="11">
        <v>65000</v>
      </c>
      <c r="F9" s="11">
        <f>E9*0.08</f>
        <v>5200</v>
      </c>
      <c r="G9" s="13">
        <f>E9*D9/10000</f>
        <v>6.5</v>
      </c>
      <c r="H9" s="13">
        <f>F9*D9/10000</f>
        <v>0.52</v>
      </c>
    </row>
    <row r="10" spans="1:8">
      <c r="A10" s="15"/>
      <c r="B10" s="61"/>
      <c r="C10" s="15"/>
      <c r="D10" s="15"/>
      <c r="E10" s="15"/>
      <c r="F10" s="15"/>
      <c r="G10" s="15"/>
      <c r="H10" s="15"/>
    </row>
    <row r="11" spans="1:8">
      <c r="A11" s="15"/>
      <c r="B11" s="61"/>
      <c r="C11" s="15"/>
      <c r="D11" s="15"/>
      <c r="E11" s="15"/>
      <c r="F11" s="15"/>
      <c r="G11" s="15"/>
      <c r="H11" s="15"/>
    </row>
    <row r="12" spans="1:8">
      <c r="A12" s="15"/>
      <c r="B12" s="61"/>
      <c r="C12" s="15"/>
      <c r="D12" s="15"/>
      <c r="E12" s="15"/>
      <c r="F12" s="15"/>
      <c r="G12" s="15"/>
      <c r="H12" s="15"/>
    </row>
    <row r="13" spans="1:8">
      <c r="A13" s="15"/>
      <c r="B13" s="61"/>
      <c r="C13" s="15"/>
      <c r="D13" s="15"/>
      <c r="E13" s="15"/>
      <c r="F13" s="15"/>
      <c r="G13" s="15"/>
      <c r="H13" s="15"/>
    </row>
    <row r="14" spans="1:8">
      <c r="A14" s="15"/>
      <c r="B14" s="61"/>
      <c r="C14" s="15"/>
      <c r="D14" s="15"/>
      <c r="E14" s="15"/>
      <c r="F14" s="15"/>
      <c r="G14" s="15"/>
      <c r="H14" s="15"/>
    </row>
    <row r="15" spans="1:8">
      <c r="A15" s="15"/>
      <c r="B15" s="61"/>
      <c r="C15" s="15"/>
      <c r="D15" s="15"/>
      <c r="E15" s="15"/>
      <c r="F15" s="15"/>
      <c r="G15" s="15"/>
      <c r="H15" s="15"/>
    </row>
    <row r="16" spans="1:8">
      <c r="A16" s="15"/>
      <c r="B16" s="61"/>
      <c r="C16" s="15"/>
      <c r="D16" s="15"/>
      <c r="E16" s="15"/>
      <c r="F16" s="15"/>
      <c r="G16" s="15"/>
      <c r="H16" s="15"/>
    </row>
    <row r="17" spans="1:8">
      <c r="A17" s="15"/>
      <c r="B17" s="61"/>
      <c r="C17" s="15"/>
      <c r="D17" s="15"/>
      <c r="E17" s="15"/>
      <c r="F17" s="15"/>
      <c r="G17" s="15"/>
      <c r="H17" s="15"/>
    </row>
    <row r="18" spans="1:8">
      <c r="A18" s="15"/>
      <c r="B18" s="61"/>
      <c r="C18" s="15"/>
      <c r="D18" s="15"/>
      <c r="E18" s="15"/>
      <c r="F18" s="15"/>
      <c r="G18" s="15"/>
      <c r="H18" s="15"/>
    </row>
    <row r="19" spans="1:8">
      <c r="A19" s="15"/>
      <c r="B19" s="61"/>
      <c r="C19" s="15"/>
      <c r="D19" s="15"/>
      <c r="E19" s="15"/>
      <c r="F19" s="15"/>
      <c r="G19" s="15"/>
      <c r="H19" s="15"/>
    </row>
    <row r="20" spans="1:8">
      <c r="A20" s="15"/>
      <c r="B20" s="61"/>
      <c r="C20" s="15"/>
      <c r="D20" s="15"/>
      <c r="E20" s="15"/>
      <c r="F20" s="15"/>
      <c r="G20" s="15"/>
      <c r="H20" s="15"/>
    </row>
    <row r="21" spans="1:8">
      <c r="A21" s="15"/>
      <c r="B21" s="61"/>
      <c r="C21" s="15"/>
      <c r="D21" s="15"/>
      <c r="E21" s="15"/>
      <c r="F21" s="15"/>
      <c r="G21" s="15"/>
      <c r="H21" s="15"/>
    </row>
    <row r="22" spans="1:8">
      <c r="A22" s="15"/>
      <c r="B22" s="61"/>
      <c r="C22" s="15"/>
      <c r="D22" s="15"/>
      <c r="E22" s="15"/>
      <c r="F22" s="15"/>
      <c r="G22" s="15"/>
      <c r="H22" s="15"/>
    </row>
    <row r="23" spans="1:8">
      <c r="A23" s="15"/>
      <c r="B23" s="61"/>
      <c r="C23" s="15"/>
      <c r="D23" s="15"/>
      <c r="E23" s="15"/>
      <c r="F23" s="15"/>
      <c r="G23" s="15"/>
      <c r="H23" s="15"/>
    </row>
    <row r="24" spans="1:8">
      <c r="A24" s="15"/>
      <c r="B24" s="61"/>
      <c r="C24" s="15"/>
      <c r="D24" s="15"/>
      <c r="E24" s="15"/>
      <c r="F24" s="15"/>
      <c r="G24" s="15"/>
      <c r="H24" s="15"/>
    </row>
    <row r="25" spans="1:8">
      <c r="A25" s="15"/>
      <c r="B25" s="61"/>
      <c r="C25" s="15"/>
      <c r="D25" s="15"/>
      <c r="E25" s="15"/>
      <c r="F25" s="15"/>
      <c r="G25" s="15"/>
      <c r="H25" s="15"/>
    </row>
    <row r="26" spans="1:8">
      <c r="A26" s="15"/>
      <c r="B26" s="61"/>
      <c r="C26" s="15"/>
      <c r="D26" s="15"/>
      <c r="E26" s="15"/>
      <c r="F26" s="15"/>
      <c r="G26" s="15"/>
      <c r="H26" s="15"/>
    </row>
    <row r="27" spans="1:8">
      <c r="A27" s="15"/>
      <c r="B27" s="61"/>
      <c r="C27" s="15"/>
      <c r="D27" s="15"/>
      <c r="E27" s="15"/>
      <c r="F27" s="15"/>
      <c r="G27" s="15"/>
      <c r="H27" s="15"/>
    </row>
    <row r="28" spans="1:8">
      <c r="A28" s="15"/>
      <c r="B28" s="61"/>
      <c r="C28" s="15"/>
      <c r="D28" s="15"/>
      <c r="E28" s="15"/>
      <c r="F28" s="15"/>
      <c r="G28" s="15"/>
      <c r="H28" s="15"/>
    </row>
    <row r="29" spans="1:8">
      <c r="A29" s="15"/>
      <c r="B29" s="61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2">
      <c r="A375" s="15"/>
      <c r="B375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411"/>
  <sheetViews>
    <sheetView workbookViewId="0">
      <selection activeCell="H9" sqref="H9"/>
    </sheetView>
  </sheetViews>
  <sheetFormatPr defaultColWidth="8.8" defaultRowHeight="12.75" outlineLevelCol="7"/>
  <cols>
    <col min="1" max="1" width="8.8" style="2"/>
    <col min="2" max="2" width="26" style="2" customWidth="1"/>
    <col min="3" max="4" width="8.8" style="2"/>
    <col min="5" max="5" width="9.6" style="2" customWidth="1"/>
    <col min="6" max="16384" width="8.8" style="2"/>
  </cols>
  <sheetData>
    <row r="1" ht="15.65" customHeight="1" spans="1:8">
      <c r="A1" s="3" t="s">
        <v>454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57" t="s">
        <v>426</v>
      </c>
      <c r="F4" s="7"/>
      <c r="G4" s="57" t="s">
        <v>427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455</v>
      </c>
      <c r="C6" s="7"/>
      <c r="D6" s="7"/>
      <c r="E6" s="7"/>
      <c r="F6" s="7"/>
      <c r="G6" s="10">
        <f>SUM(G7:G10)</f>
        <v>15.254</v>
      </c>
      <c r="H6" s="10">
        <f>SUM(H7:H10)</f>
        <v>1.22032</v>
      </c>
    </row>
    <row r="7" spans="1:8">
      <c r="A7" s="11">
        <v>8</v>
      </c>
      <c r="B7" s="58" t="s">
        <v>456</v>
      </c>
      <c r="C7" s="11" t="s">
        <v>249</v>
      </c>
      <c r="D7" s="11">
        <v>1</v>
      </c>
      <c r="E7" s="13">
        <v>25000</v>
      </c>
      <c r="F7" s="13">
        <f>E7*8%</f>
        <v>2000</v>
      </c>
      <c r="G7" s="13">
        <f>E7*D7/10000</f>
        <v>2.5</v>
      </c>
      <c r="H7" s="13">
        <f>F7*D7/10000</f>
        <v>0.2</v>
      </c>
    </row>
    <row r="8" spans="1:8">
      <c r="A8" s="11">
        <v>10</v>
      </c>
      <c r="B8" s="54" t="s">
        <v>457</v>
      </c>
      <c r="C8" s="11" t="s">
        <v>249</v>
      </c>
      <c r="D8" s="11">
        <v>3</v>
      </c>
      <c r="E8" s="13">
        <v>180</v>
      </c>
      <c r="F8" s="13">
        <f t="shared" ref="F8:F10" si="0">E8*8%</f>
        <v>14.4</v>
      </c>
      <c r="G8" s="13">
        <f>E8*D8/10000</f>
        <v>0.054</v>
      </c>
      <c r="H8" s="13">
        <f>F8*D8/10000</f>
        <v>0.00432</v>
      </c>
    </row>
    <row r="9" spans="1:8">
      <c r="A9" s="11">
        <v>11</v>
      </c>
      <c r="B9" s="54" t="s">
        <v>458</v>
      </c>
      <c r="C9" s="11" t="s">
        <v>249</v>
      </c>
      <c r="D9" s="11">
        <v>1</v>
      </c>
      <c r="E9" s="13">
        <v>100000</v>
      </c>
      <c r="F9" s="13">
        <f t="shared" si="0"/>
        <v>8000</v>
      </c>
      <c r="G9" s="13">
        <f>E9*D9/10000</f>
        <v>10</v>
      </c>
      <c r="H9" s="13">
        <f>F9*D9/10000</f>
        <v>0.8</v>
      </c>
    </row>
    <row r="10" spans="1:8">
      <c r="A10" s="11">
        <v>12</v>
      </c>
      <c r="B10" s="54" t="s">
        <v>459</v>
      </c>
      <c r="C10" s="11" t="s">
        <v>249</v>
      </c>
      <c r="D10" s="11">
        <v>9</v>
      </c>
      <c r="E10" s="13">
        <v>3000</v>
      </c>
      <c r="F10" s="13">
        <f t="shared" si="0"/>
        <v>240</v>
      </c>
      <c r="G10" s="13">
        <f>E10*D10/10000</f>
        <v>2.7</v>
      </c>
      <c r="H10" s="13">
        <f>F10*D10/10000</f>
        <v>0.216</v>
      </c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59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5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  <row r="27" spans="1:8">
      <c r="A27" s="15"/>
      <c r="B27" s="15"/>
      <c r="C27" s="15"/>
      <c r="D27" s="15"/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  <row r="403" spans="1:8">
      <c r="A403" s="15"/>
      <c r="B403" s="15"/>
      <c r="C403" s="15"/>
      <c r="D403" s="15"/>
      <c r="E403" s="15"/>
      <c r="F403" s="15"/>
      <c r="G403" s="15"/>
      <c r="H403" s="15"/>
    </row>
    <row r="404" spans="1:8">
      <c r="A404" s="15"/>
      <c r="B404" s="15"/>
      <c r="C404" s="15"/>
      <c r="D404" s="15"/>
      <c r="E404" s="15"/>
      <c r="F404" s="15"/>
      <c r="G404" s="15"/>
      <c r="H404" s="15"/>
    </row>
    <row r="405" spans="1:8">
      <c r="A405" s="15"/>
      <c r="B405" s="15"/>
      <c r="C405" s="15"/>
      <c r="D405" s="15"/>
      <c r="E405" s="15"/>
      <c r="F405" s="15"/>
      <c r="G405" s="15"/>
      <c r="H405" s="15"/>
    </row>
    <row r="406" spans="1:8">
      <c r="A406" s="15"/>
      <c r="B406" s="15"/>
      <c r="C406" s="15"/>
      <c r="D406" s="15"/>
      <c r="E406" s="15"/>
      <c r="F406" s="15"/>
      <c r="G406" s="15"/>
      <c r="H406" s="15"/>
    </row>
    <row r="407" spans="1:8">
      <c r="A407" s="15"/>
      <c r="B407" s="15"/>
      <c r="C407" s="15"/>
      <c r="D407" s="15"/>
      <c r="E407" s="15"/>
      <c r="F407" s="15"/>
      <c r="G407" s="15"/>
      <c r="H407" s="15"/>
    </row>
    <row r="408" spans="1:8">
      <c r="A408" s="15"/>
      <c r="B408" s="15"/>
      <c r="C408" s="15"/>
      <c r="D408" s="15"/>
      <c r="E408" s="15"/>
      <c r="F408" s="15"/>
      <c r="G408" s="15"/>
      <c r="H408" s="15"/>
    </row>
    <row r="409" spans="1:8">
      <c r="A409" s="15"/>
      <c r="B409" s="15"/>
      <c r="C409" s="15"/>
      <c r="D409" s="15"/>
      <c r="E409" s="15"/>
      <c r="F409" s="15"/>
      <c r="G409" s="15"/>
      <c r="H409" s="15"/>
    </row>
    <row r="410" spans="1:8">
      <c r="A410" s="15"/>
      <c r="B410" s="15"/>
      <c r="C410" s="15"/>
      <c r="D410" s="15"/>
      <c r="E410" s="15"/>
      <c r="F410" s="15"/>
      <c r="G410" s="15"/>
      <c r="H410" s="15"/>
    </row>
    <row r="411" spans="1:8">
      <c r="A411" s="15"/>
      <c r="B411" s="15"/>
      <c r="C411" s="15"/>
      <c r="D411" s="15"/>
      <c r="E411" s="15"/>
      <c r="F411" s="15"/>
      <c r="G411" s="15"/>
      <c r="H411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pageSetup paperSize="9" orientation="portrait" horizontalDpi="1200" verticalDpi="12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9"/>
  <sheetViews>
    <sheetView zoomScale="115" zoomScaleNormal="115" workbookViewId="0">
      <selection activeCell="H9" sqref="H9"/>
    </sheetView>
  </sheetViews>
  <sheetFormatPr defaultColWidth="8.8" defaultRowHeight="12.75"/>
  <cols>
    <col min="1" max="1" width="9" style="2" customWidth="1"/>
    <col min="2" max="2" width="19.2" style="2" customWidth="1"/>
    <col min="3" max="3" width="6.4" style="2" customWidth="1"/>
    <col min="4" max="4" width="6.6" style="2" customWidth="1"/>
    <col min="5" max="5" width="10.2" style="2" customWidth="1"/>
    <col min="6" max="6" width="9.8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460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463</v>
      </c>
      <c r="C6" s="7"/>
      <c r="D6" s="7"/>
      <c r="E6" s="7"/>
      <c r="F6" s="7"/>
      <c r="G6" s="10">
        <f>789360/10000</f>
        <v>78.936</v>
      </c>
      <c r="H6" s="10">
        <v>43.11488</v>
      </c>
    </row>
    <row r="7" spans="1:9">
      <c r="A7" s="11">
        <v>1</v>
      </c>
      <c r="B7" s="14" t="s">
        <v>464</v>
      </c>
      <c r="C7" s="55" t="s">
        <v>465</v>
      </c>
      <c r="D7" s="55">
        <v>1</v>
      </c>
      <c r="E7" s="56">
        <v>18400</v>
      </c>
      <c r="F7" s="13">
        <f>E7*0.08</f>
        <v>1472</v>
      </c>
      <c r="G7" s="13">
        <f>E7*D7/10000</f>
        <v>1.84</v>
      </c>
      <c r="H7" s="13">
        <f>F7*D7/10000</f>
        <v>0.1472</v>
      </c>
      <c r="I7" s="17"/>
    </row>
    <row r="8" spans="1:9">
      <c r="A8" s="11">
        <v>2</v>
      </c>
      <c r="B8" s="14" t="s">
        <v>466</v>
      </c>
      <c r="C8" s="55" t="s">
        <v>465</v>
      </c>
      <c r="D8" s="55">
        <v>1</v>
      </c>
      <c r="E8" s="56">
        <v>2760</v>
      </c>
      <c r="F8" s="13">
        <f t="shared" ref="F8:F21" si="0">E8*0.08</f>
        <v>220.8</v>
      </c>
      <c r="G8" s="13">
        <f t="shared" ref="G8:G27" si="1">E8*D8/10000</f>
        <v>0.276</v>
      </c>
      <c r="H8" s="13">
        <f t="shared" ref="H8:H27" si="2">F8*D8/10000</f>
        <v>0.02208</v>
      </c>
      <c r="I8" s="17"/>
    </row>
    <row r="9" spans="1:9">
      <c r="A9" s="11">
        <v>3</v>
      </c>
      <c r="B9" s="52" t="s">
        <v>467</v>
      </c>
      <c r="C9" s="55" t="s">
        <v>465</v>
      </c>
      <c r="D9" s="55">
        <v>1</v>
      </c>
      <c r="E9" s="13">
        <v>11040</v>
      </c>
      <c r="F9" s="13">
        <f t="shared" si="0"/>
        <v>883.2</v>
      </c>
      <c r="G9" s="13">
        <f t="shared" si="1"/>
        <v>1.104</v>
      </c>
      <c r="H9" s="13">
        <f t="shared" si="2"/>
        <v>0.08832</v>
      </c>
      <c r="I9" s="17"/>
    </row>
    <row r="10" spans="1:9">
      <c r="A10" s="11">
        <v>4</v>
      </c>
      <c r="B10" s="52" t="s">
        <v>468</v>
      </c>
      <c r="C10" s="55" t="s">
        <v>465</v>
      </c>
      <c r="D10" s="55">
        <v>1</v>
      </c>
      <c r="E10" s="13">
        <v>2760</v>
      </c>
      <c r="F10" s="13">
        <f t="shared" si="0"/>
        <v>220.8</v>
      </c>
      <c r="G10" s="13">
        <f t="shared" si="1"/>
        <v>0.276</v>
      </c>
      <c r="H10" s="13">
        <f t="shared" si="2"/>
        <v>0.02208</v>
      </c>
      <c r="I10" s="17"/>
    </row>
    <row r="11" spans="1:9">
      <c r="A11" s="11">
        <v>5</v>
      </c>
      <c r="B11" s="14" t="s">
        <v>469</v>
      </c>
      <c r="C11" s="55" t="s">
        <v>465</v>
      </c>
      <c r="D11" s="55">
        <v>1</v>
      </c>
      <c r="E11" s="13">
        <v>11040</v>
      </c>
      <c r="F11" s="13">
        <f t="shared" si="0"/>
        <v>883.2</v>
      </c>
      <c r="G11" s="13">
        <f t="shared" si="1"/>
        <v>1.104</v>
      </c>
      <c r="H11" s="13">
        <f t="shared" si="2"/>
        <v>0.08832</v>
      </c>
      <c r="I11" s="17"/>
    </row>
    <row r="12" spans="1:9">
      <c r="A12" s="11">
        <v>6</v>
      </c>
      <c r="B12" s="14" t="s">
        <v>466</v>
      </c>
      <c r="C12" s="55" t="s">
        <v>465</v>
      </c>
      <c r="D12" s="55">
        <v>1</v>
      </c>
      <c r="E12" s="13">
        <v>2760</v>
      </c>
      <c r="F12" s="13">
        <f t="shared" si="0"/>
        <v>220.8</v>
      </c>
      <c r="G12" s="13">
        <f t="shared" si="1"/>
        <v>0.276</v>
      </c>
      <c r="H12" s="13">
        <f t="shared" si="2"/>
        <v>0.02208</v>
      </c>
      <c r="I12" s="17"/>
    </row>
    <row r="13" spans="1:9">
      <c r="A13" s="11">
        <v>7</v>
      </c>
      <c r="B13" s="52" t="s">
        <v>470</v>
      </c>
      <c r="C13" s="55" t="s">
        <v>471</v>
      </c>
      <c r="D13" s="55">
        <v>1</v>
      </c>
      <c r="E13" s="13">
        <v>276000</v>
      </c>
      <c r="F13" s="13">
        <f t="shared" si="0"/>
        <v>22080</v>
      </c>
      <c r="G13" s="13">
        <f t="shared" si="1"/>
        <v>27.6</v>
      </c>
      <c r="H13" s="13">
        <f t="shared" si="2"/>
        <v>2.208</v>
      </c>
      <c r="I13" s="17"/>
    </row>
    <row r="14" spans="1:9">
      <c r="A14" s="11">
        <v>8</v>
      </c>
      <c r="B14" s="52" t="s">
        <v>472</v>
      </c>
      <c r="C14" s="55" t="s">
        <v>471</v>
      </c>
      <c r="D14" s="55">
        <v>1</v>
      </c>
      <c r="E14" s="13">
        <v>4600</v>
      </c>
      <c r="F14" s="13">
        <f t="shared" si="0"/>
        <v>368</v>
      </c>
      <c r="G14" s="13">
        <f t="shared" si="1"/>
        <v>0.46</v>
      </c>
      <c r="H14" s="13">
        <f t="shared" si="2"/>
        <v>0.0368</v>
      </c>
      <c r="I14" s="17"/>
    </row>
    <row r="15" spans="1:9">
      <c r="A15" s="11">
        <v>9</v>
      </c>
      <c r="B15" s="52" t="s">
        <v>473</v>
      </c>
      <c r="C15" s="55" t="s">
        <v>471</v>
      </c>
      <c r="D15" s="55">
        <v>1</v>
      </c>
      <c r="E15" s="13">
        <v>27600</v>
      </c>
      <c r="F15" s="13">
        <f t="shared" si="0"/>
        <v>2208</v>
      </c>
      <c r="G15" s="13">
        <f t="shared" si="1"/>
        <v>2.76</v>
      </c>
      <c r="H15" s="13">
        <f t="shared" si="2"/>
        <v>0.2208</v>
      </c>
      <c r="I15" s="17"/>
    </row>
    <row r="16" spans="1:9">
      <c r="A16" s="11">
        <v>10</v>
      </c>
      <c r="B16" s="14" t="s">
        <v>474</v>
      </c>
      <c r="C16" s="55" t="s">
        <v>471</v>
      </c>
      <c r="D16" s="55">
        <v>1</v>
      </c>
      <c r="E16" s="13">
        <v>276000</v>
      </c>
      <c r="F16" s="13">
        <f t="shared" si="0"/>
        <v>22080</v>
      </c>
      <c r="G16" s="13">
        <f t="shared" si="1"/>
        <v>27.6</v>
      </c>
      <c r="H16" s="13">
        <f t="shared" si="2"/>
        <v>2.208</v>
      </c>
      <c r="I16" s="17"/>
    </row>
    <row r="17" spans="1:9">
      <c r="A17" s="11">
        <v>11</v>
      </c>
      <c r="B17" s="14" t="s">
        <v>475</v>
      </c>
      <c r="C17" s="55" t="s">
        <v>471</v>
      </c>
      <c r="D17" s="55">
        <v>3</v>
      </c>
      <c r="E17" s="13">
        <v>4600</v>
      </c>
      <c r="F17" s="13">
        <f t="shared" si="0"/>
        <v>368</v>
      </c>
      <c r="G17" s="13">
        <f t="shared" si="1"/>
        <v>1.38</v>
      </c>
      <c r="H17" s="13">
        <f t="shared" si="2"/>
        <v>0.1104</v>
      </c>
      <c r="I17" s="17"/>
    </row>
    <row r="18" spans="1:9">
      <c r="A18" s="11">
        <v>12</v>
      </c>
      <c r="B18" s="52" t="s">
        <v>476</v>
      </c>
      <c r="C18" s="55" t="s">
        <v>471</v>
      </c>
      <c r="D18" s="55">
        <v>1</v>
      </c>
      <c r="E18" s="13">
        <v>4600</v>
      </c>
      <c r="F18" s="13">
        <f t="shared" si="0"/>
        <v>368</v>
      </c>
      <c r="G18" s="13">
        <f t="shared" si="1"/>
        <v>0.46</v>
      </c>
      <c r="H18" s="13">
        <f t="shared" si="2"/>
        <v>0.0368</v>
      </c>
      <c r="I18" s="17"/>
    </row>
    <row r="19" spans="1:9">
      <c r="A19" s="11">
        <v>13</v>
      </c>
      <c r="B19" s="14" t="s">
        <v>477</v>
      </c>
      <c r="C19" s="55" t="s">
        <v>471</v>
      </c>
      <c r="D19" s="55">
        <v>1</v>
      </c>
      <c r="E19" s="11">
        <v>18400</v>
      </c>
      <c r="F19" s="13">
        <f t="shared" si="0"/>
        <v>1472</v>
      </c>
      <c r="G19" s="13">
        <f t="shared" si="1"/>
        <v>1.84</v>
      </c>
      <c r="H19" s="13">
        <f t="shared" si="2"/>
        <v>0.1472</v>
      </c>
      <c r="I19" s="17"/>
    </row>
    <row r="20" spans="1:9">
      <c r="A20" s="11">
        <v>14</v>
      </c>
      <c r="B20" s="14" t="s">
        <v>478</v>
      </c>
      <c r="C20" s="55" t="s">
        <v>471</v>
      </c>
      <c r="D20" s="55">
        <v>1</v>
      </c>
      <c r="E20" s="11">
        <v>46000</v>
      </c>
      <c r="F20" s="13">
        <f t="shared" si="0"/>
        <v>3680</v>
      </c>
      <c r="G20" s="13">
        <f t="shared" si="1"/>
        <v>4.6</v>
      </c>
      <c r="H20" s="13">
        <f t="shared" si="2"/>
        <v>0.368</v>
      </c>
      <c r="I20" s="17"/>
    </row>
    <row r="21" spans="1:9">
      <c r="A21" s="11">
        <v>15</v>
      </c>
      <c r="B21" s="52" t="s">
        <v>479</v>
      </c>
      <c r="C21" s="55" t="s">
        <v>471</v>
      </c>
      <c r="D21" s="55">
        <v>1</v>
      </c>
      <c r="E21" s="11">
        <v>5520</v>
      </c>
      <c r="F21" s="13">
        <f t="shared" si="0"/>
        <v>441.6</v>
      </c>
      <c r="G21" s="13">
        <f t="shared" si="1"/>
        <v>0.552</v>
      </c>
      <c r="H21" s="13">
        <f t="shared" si="2"/>
        <v>0.04416</v>
      </c>
      <c r="I21" s="17"/>
    </row>
    <row r="22" spans="1:9">
      <c r="A22" s="11">
        <v>16</v>
      </c>
      <c r="B22" s="14" t="s">
        <v>480</v>
      </c>
      <c r="C22" s="55" t="s">
        <v>481</v>
      </c>
      <c r="D22" s="55">
        <v>1</v>
      </c>
      <c r="E22" s="11">
        <v>0</v>
      </c>
      <c r="F22" s="13">
        <v>276000</v>
      </c>
      <c r="G22" s="13">
        <f t="shared" si="1"/>
        <v>0</v>
      </c>
      <c r="H22" s="13">
        <f t="shared" si="2"/>
        <v>27.6</v>
      </c>
      <c r="I22" s="17"/>
    </row>
    <row r="23" spans="1:9">
      <c r="A23" s="11">
        <v>21</v>
      </c>
      <c r="B23" s="52" t="s">
        <v>482</v>
      </c>
      <c r="C23" s="55" t="s">
        <v>481</v>
      </c>
      <c r="D23" s="55">
        <v>1</v>
      </c>
      <c r="E23" s="11"/>
      <c r="F23" s="13">
        <v>46000</v>
      </c>
      <c r="G23" s="13">
        <f t="shared" si="1"/>
        <v>0</v>
      </c>
      <c r="H23" s="13">
        <f t="shared" si="2"/>
        <v>4.6</v>
      </c>
      <c r="I23" s="17"/>
    </row>
    <row r="24" spans="1:9">
      <c r="A24" s="11">
        <v>22</v>
      </c>
      <c r="B24" s="14" t="s">
        <v>475</v>
      </c>
      <c r="C24" s="55" t="s">
        <v>471</v>
      </c>
      <c r="D24" s="55">
        <v>2</v>
      </c>
      <c r="E24" s="11">
        <v>9200</v>
      </c>
      <c r="F24" s="13">
        <f>E24*8%</f>
        <v>736</v>
      </c>
      <c r="G24" s="13">
        <f t="shared" si="1"/>
        <v>1.84</v>
      </c>
      <c r="H24" s="13">
        <f t="shared" si="2"/>
        <v>0.1472</v>
      </c>
      <c r="I24" s="17"/>
    </row>
    <row r="25" spans="1:9">
      <c r="A25" s="11">
        <v>23</v>
      </c>
      <c r="B25" s="52" t="s">
        <v>483</v>
      </c>
      <c r="C25" s="55" t="s">
        <v>481</v>
      </c>
      <c r="D25" s="55">
        <v>1</v>
      </c>
      <c r="E25" s="11">
        <v>0</v>
      </c>
      <c r="F25" s="13">
        <v>46000</v>
      </c>
      <c r="G25" s="13">
        <f t="shared" si="1"/>
        <v>0</v>
      </c>
      <c r="H25" s="13">
        <f t="shared" si="2"/>
        <v>4.6</v>
      </c>
      <c r="I25" s="17"/>
    </row>
    <row r="26" spans="1:9">
      <c r="A26" s="11">
        <v>24</v>
      </c>
      <c r="B26" s="52" t="s">
        <v>484</v>
      </c>
      <c r="C26" s="55" t="s">
        <v>471</v>
      </c>
      <c r="D26" s="55">
        <v>1</v>
      </c>
      <c r="E26" s="11">
        <v>9200</v>
      </c>
      <c r="F26" s="13">
        <f t="shared" ref="F26:F27" si="3">E26*8%</f>
        <v>736</v>
      </c>
      <c r="G26" s="13">
        <f t="shared" si="1"/>
        <v>0.92</v>
      </c>
      <c r="H26" s="13">
        <f t="shared" si="2"/>
        <v>0.0736</v>
      </c>
      <c r="I26" s="17"/>
    </row>
    <row r="27" spans="1:9">
      <c r="A27" s="11">
        <v>25</v>
      </c>
      <c r="B27" s="52" t="s">
        <v>485</v>
      </c>
      <c r="C27" s="55" t="s">
        <v>471</v>
      </c>
      <c r="D27" s="55">
        <v>1</v>
      </c>
      <c r="E27" s="11">
        <v>46000</v>
      </c>
      <c r="F27" s="13">
        <f t="shared" si="3"/>
        <v>3680</v>
      </c>
      <c r="G27" s="13">
        <f t="shared" si="1"/>
        <v>4.6</v>
      </c>
      <c r="H27" s="13">
        <f t="shared" si="2"/>
        <v>0.368</v>
      </c>
      <c r="I27" s="17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6"/>
      <c r="C33" s="15"/>
      <c r="D33" s="15"/>
      <c r="E33" s="15"/>
      <c r="F33" s="15"/>
      <c r="G33" s="15"/>
      <c r="H33" s="15"/>
    </row>
    <row r="34" spans="1:8">
      <c r="A34" s="15"/>
      <c r="B34" s="16"/>
      <c r="C34" s="15"/>
      <c r="D34" s="15"/>
      <c r="E34" s="15"/>
      <c r="F34" s="15"/>
      <c r="G34" s="15"/>
      <c r="H34" s="15"/>
    </row>
    <row r="35" spans="1:8">
      <c r="A35" s="15"/>
      <c r="B35" s="16"/>
      <c r="C35" s="15"/>
      <c r="D35" s="15"/>
      <c r="E35" s="15"/>
      <c r="F35" s="15"/>
      <c r="G35" s="15"/>
      <c r="H35" s="15"/>
    </row>
    <row r="36" spans="1:8">
      <c r="A36" s="15"/>
      <c r="B36" s="16"/>
      <c r="C36" s="15"/>
      <c r="D36" s="15"/>
      <c r="E36" s="15"/>
      <c r="F36" s="15"/>
      <c r="G36" s="15"/>
      <c r="H36" s="15"/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16"/>
      <c r="C38" s="15"/>
      <c r="D38" s="15"/>
      <c r="E38" s="15"/>
      <c r="F38" s="15"/>
      <c r="G38" s="15"/>
      <c r="H38" s="15"/>
    </row>
    <row r="39" spans="1:8">
      <c r="A39" s="15"/>
      <c r="B39" s="16"/>
      <c r="C39" s="15"/>
      <c r="D39" s="15"/>
      <c r="E39" s="15"/>
      <c r="F39" s="15"/>
      <c r="G39" s="15"/>
      <c r="H39" s="15"/>
    </row>
    <row r="40" spans="1:8">
      <c r="A40" s="15"/>
      <c r="B40" s="16"/>
      <c r="C40" s="15"/>
      <c r="D40" s="15"/>
      <c r="E40" s="15"/>
      <c r="F40" s="15"/>
      <c r="G40" s="15"/>
      <c r="H40" s="15"/>
    </row>
    <row r="41" spans="1:8">
      <c r="A41" s="15"/>
      <c r="B41" s="16"/>
      <c r="C41" s="15"/>
      <c r="D41" s="15"/>
      <c r="E41" s="15"/>
      <c r="F41" s="15"/>
      <c r="G41" s="15"/>
      <c r="H41" s="15"/>
    </row>
    <row r="42" spans="1:8">
      <c r="A42" s="15"/>
      <c r="B42" s="16"/>
      <c r="C42" s="15"/>
      <c r="D42" s="15"/>
      <c r="E42" s="15"/>
      <c r="F42" s="15"/>
      <c r="G42" s="15"/>
      <c r="H42" s="15"/>
    </row>
    <row r="43" spans="1:8">
      <c r="A43" s="15"/>
      <c r="B43" s="16"/>
      <c r="C43" s="15"/>
      <c r="D43" s="15"/>
      <c r="E43" s="15"/>
      <c r="F43" s="15"/>
      <c r="G43" s="15"/>
      <c r="H43" s="15"/>
    </row>
    <row r="44" spans="1:8">
      <c r="A44" s="15"/>
      <c r="B44" s="16"/>
      <c r="C44" s="15"/>
      <c r="D44" s="15"/>
      <c r="E44" s="15"/>
      <c r="F44" s="15"/>
      <c r="G44" s="15"/>
      <c r="H44" s="15"/>
    </row>
    <row r="45" spans="1:8">
      <c r="A45" s="15"/>
      <c r="B45" s="16"/>
      <c r="C45" s="15"/>
      <c r="D45" s="15"/>
      <c r="E45" s="15"/>
      <c r="F45" s="15"/>
      <c r="G45" s="15"/>
      <c r="H45" s="15"/>
    </row>
    <row r="46" spans="1:8">
      <c r="A46" s="15"/>
      <c r="B46" s="16"/>
      <c r="C46" s="15"/>
      <c r="D46" s="15"/>
      <c r="E46" s="15"/>
      <c r="F46" s="15"/>
      <c r="G46" s="15"/>
      <c r="H46" s="15"/>
    </row>
    <row r="47" spans="1:8">
      <c r="A47" s="15"/>
      <c r="B47" s="16"/>
      <c r="C47" s="15"/>
      <c r="D47" s="15"/>
      <c r="E47" s="15"/>
      <c r="F47" s="15"/>
      <c r="G47" s="15"/>
      <c r="H47" s="15"/>
    </row>
    <row r="48" spans="1:8">
      <c r="A48" s="15"/>
      <c r="B48" s="16"/>
      <c r="C48" s="15"/>
      <c r="D48" s="15"/>
      <c r="E48" s="15"/>
      <c r="F48" s="15"/>
      <c r="G48" s="15"/>
      <c r="H48" s="15"/>
    </row>
    <row r="49" spans="1:8">
      <c r="A49" s="15"/>
      <c r="B49" s="16"/>
      <c r="C49" s="15"/>
      <c r="D49" s="15"/>
      <c r="E49" s="15"/>
      <c r="F49" s="15"/>
      <c r="G49" s="15"/>
      <c r="H49" s="15"/>
    </row>
    <row r="50" spans="1:8">
      <c r="A50" s="15"/>
      <c r="B50" s="16"/>
      <c r="C50" s="15"/>
      <c r="D50" s="15"/>
      <c r="E50" s="15"/>
      <c r="F50" s="15"/>
      <c r="G50" s="15"/>
      <c r="H50" s="15"/>
    </row>
    <row r="51" spans="1:8">
      <c r="A51" s="15"/>
      <c r="B51" s="16"/>
      <c r="C51" s="15"/>
      <c r="D51" s="15"/>
      <c r="E51" s="15"/>
      <c r="F51" s="15"/>
      <c r="G51" s="15"/>
      <c r="H51" s="15"/>
    </row>
    <row r="52" spans="1:8">
      <c r="A52" s="15"/>
      <c r="B52" s="16"/>
      <c r="C52" s="15"/>
      <c r="D52" s="15"/>
      <c r="E52" s="15"/>
      <c r="F52" s="15"/>
      <c r="G52" s="15"/>
      <c r="H52" s="15"/>
    </row>
    <row r="53" spans="1:8">
      <c r="A53" s="15"/>
      <c r="B53" s="16"/>
      <c r="C53" s="15"/>
      <c r="D53" s="15"/>
      <c r="E53" s="15"/>
      <c r="F53" s="15"/>
      <c r="G53" s="15"/>
      <c r="H53" s="15"/>
    </row>
    <row r="54" spans="1:8">
      <c r="A54" s="15"/>
      <c r="B54" s="16"/>
      <c r="C54" s="15"/>
      <c r="D54" s="15"/>
      <c r="E54" s="15"/>
      <c r="F54" s="15"/>
      <c r="G54" s="15"/>
      <c r="H54" s="15"/>
    </row>
    <row r="55" spans="1:8">
      <c r="A55" s="15"/>
      <c r="B55" s="16"/>
      <c r="C55" s="15"/>
      <c r="D55" s="15"/>
      <c r="E55" s="15"/>
      <c r="F55" s="15"/>
      <c r="G55" s="15"/>
      <c r="H55" s="15"/>
    </row>
    <row r="56" spans="1:8">
      <c r="A56" s="15"/>
      <c r="B56" s="16"/>
      <c r="C56" s="15"/>
      <c r="D56" s="15"/>
      <c r="E56" s="15"/>
      <c r="F56" s="15"/>
      <c r="G56" s="15"/>
      <c r="H56" s="15"/>
    </row>
    <row r="57" spans="1:8">
      <c r="A57" s="15"/>
      <c r="B57" s="16"/>
      <c r="C57" s="15"/>
      <c r="D57" s="15"/>
      <c r="E57" s="15"/>
      <c r="F57" s="15"/>
      <c r="G57" s="15"/>
      <c r="H57" s="15"/>
    </row>
    <row r="58" spans="1:8">
      <c r="A58" s="15"/>
      <c r="B58" s="16"/>
      <c r="C58" s="15"/>
      <c r="D58" s="15"/>
      <c r="E58" s="15"/>
      <c r="F58" s="15"/>
      <c r="G58" s="15"/>
      <c r="H58" s="15"/>
    </row>
    <row r="59" spans="1:8">
      <c r="A59" s="15"/>
      <c r="B59" s="16"/>
      <c r="C59" s="15"/>
      <c r="D59" s="15"/>
      <c r="E59" s="15"/>
      <c r="F59" s="15"/>
      <c r="G59" s="15"/>
      <c r="H59" s="15"/>
    </row>
    <row r="60" spans="1:8">
      <c r="A60" s="15"/>
      <c r="B60" s="16"/>
      <c r="C60" s="15"/>
      <c r="D60" s="15"/>
      <c r="E60" s="15"/>
      <c r="F60" s="15"/>
      <c r="G60" s="15"/>
      <c r="H60" s="15"/>
    </row>
    <row r="61" spans="1:8">
      <c r="A61" s="15"/>
      <c r="B61" s="16"/>
      <c r="C61" s="15"/>
      <c r="D61" s="15"/>
      <c r="E61" s="15"/>
      <c r="F61" s="15"/>
      <c r="G61" s="15"/>
      <c r="H61" s="15"/>
    </row>
    <row r="62" spans="1:8">
      <c r="A62" s="15"/>
      <c r="B62" s="16"/>
      <c r="C62" s="15"/>
      <c r="D62" s="15"/>
      <c r="E62" s="15"/>
      <c r="F62" s="15"/>
      <c r="G62" s="15"/>
      <c r="H62" s="15"/>
    </row>
    <row r="63" spans="1:8">
      <c r="A63" s="15"/>
      <c r="B63" s="16"/>
      <c r="C63" s="15"/>
      <c r="D63" s="15"/>
      <c r="E63" s="15"/>
      <c r="F63" s="15"/>
      <c r="G63" s="15"/>
      <c r="H63" s="15"/>
    </row>
    <row r="64" spans="1:8">
      <c r="A64" s="15"/>
      <c r="B64" s="16"/>
      <c r="C64" s="15"/>
      <c r="D64" s="15"/>
      <c r="E64" s="15"/>
      <c r="F64" s="15"/>
      <c r="G64" s="15"/>
      <c r="H64" s="15"/>
    </row>
    <row r="65" spans="1:8">
      <c r="A65" s="15"/>
      <c r="B65" s="16"/>
      <c r="C65" s="15"/>
      <c r="D65" s="15"/>
      <c r="E65" s="15"/>
      <c r="F65" s="15"/>
      <c r="G65" s="15"/>
      <c r="H65" s="15"/>
    </row>
    <row r="66" spans="1:8">
      <c r="A66" s="15"/>
      <c r="B66" s="16"/>
      <c r="C66" s="15"/>
      <c r="D66" s="15"/>
      <c r="E66" s="15"/>
      <c r="F66" s="15"/>
      <c r="G66" s="15"/>
      <c r="H66" s="15"/>
    </row>
    <row r="67" spans="1:8">
      <c r="A67" s="15"/>
      <c r="B67" s="16"/>
      <c r="C67" s="15"/>
      <c r="D67" s="15"/>
      <c r="E67" s="15"/>
      <c r="F67" s="15"/>
      <c r="G67" s="15"/>
      <c r="H67" s="15"/>
    </row>
    <row r="68" spans="1:8">
      <c r="A68" s="15"/>
      <c r="B68" s="16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  <row r="403" spans="1:8">
      <c r="A403" s="15"/>
      <c r="B403" s="15"/>
      <c r="C403" s="15"/>
      <c r="D403" s="15"/>
      <c r="E403" s="15"/>
      <c r="F403" s="15"/>
      <c r="G403" s="15"/>
      <c r="H403" s="15"/>
    </row>
    <row r="404" spans="1:8">
      <c r="A404" s="15"/>
      <c r="B404" s="15"/>
      <c r="C404" s="15"/>
      <c r="D404" s="15"/>
      <c r="E404" s="15"/>
      <c r="F404" s="15"/>
      <c r="G404" s="15"/>
      <c r="H404" s="15"/>
    </row>
    <row r="405" spans="1:8">
      <c r="A405" s="15"/>
      <c r="B405" s="15"/>
      <c r="C405" s="15"/>
      <c r="D405" s="15"/>
      <c r="E405" s="15"/>
      <c r="F405" s="15"/>
      <c r="G405" s="15"/>
      <c r="H405" s="15"/>
    </row>
    <row r="406" spans="1:8">
      <c r="A406" s="15"/>
      <c r="B406" s="15"/>
      <c r="C406" s="15"/>
      <c r="D406" s="15"/>
      <c r="E406" s="15"/>
      <c r="F406" s="15"/>
      <c r="G406" s="15"/>
      <c r="H406" s="15"/>
    </row>
    <row r="407" spans="1:8">
      <c r="A407" s="15"/>
      <c r="B407" s="15"/>
      <c r="C407" s="15"/>
      <c r="D407" s="15"/>
      <c r="E407" s="15"/>
      <c r="F407" s="15"/>
      <c r="G407" s="15"/>
      <c r="H407" s="15"/>
    </row>
    <row r="408" spans="1:8">
      <c r="A408" s="15"/>
      <c r="B408" s="15"/>
      <c r="C408" s="15"/>
      <c r="D408" s="15"/>
      <c r="E408" s="15"/>
      <c r="F408" s="15"/>
      <c r="G408" s="15"/>
      <c r="H408" s="15"/>
    </row>
    <row r="409" spans="1:8">
      <c r="A409" s="15"/>
      <c r="B409" s="15"/>
      <c r="C409" s="15"/>
      <c r="D409" s="15"/>
      <c r="E409" s="15"/>
      <c r="F409" s="15"/>
      <c r="G409" s="15"/>
      <c r="H409" s="15"/>
    </row>
    <row r="410" spans="1:8">
      <c r="A410" s="15"/>
      <c r="B410" s="15"/>
      <c r="C410" s="15"/>
      <c r="D410" s="15"/>
      <c r="E410" s="15"/>
      <c r="F410" s="15"/>
      <c r="G410" s="15"/>
      <c r="H410" s="15"/>
    </row>
    <row r="411" spans="1:8">
      <c r="A411" s="15"/>
      <c r="B411" s="15"/>
      <c r="C411" s="15"/>
      <c r="D411" s="15"/>
      <c r="E411" s="15"/>
      <c r="F411" s="15"/>
      <c r="G411" s="15"/>
      <c r="H411" s="15"/>
    </row>
    <row r="412" spans="1:8">
      <c r="A412" s="15"/>
      <c r="B412" s="15"/>
      <c r="C412" s="15"/>
      <c r="D412" s="15"/>
      <c r="E412" s="15"/>
      <c r="F412" s="15"/>
      <c r="G412" s="15"/>
      <c r="H412" s="15"/>
    </row>
    <row r="413" spans="1:8">
      <c r="A413" s="15"/>
      <c r="B413" s="15"/>
      <c r="C413" s="15"/>
      <c r="D413" s="15"/>
      <c r="E413" s="15"/>
      <c r="F413" s="15"/>
      <c r="G413" s="15"/>
      <c r="H413" s="15"/>
    </row>
    <row r="414" spans="1:8">
      <c r="A414" s="15"/>
      <c r="B414" s="15"/>
      <c r="C414" s="15"/>
      <c r="D414" s="15"/>
      <c r="E414" s="15"/>
      <c r="F414" s="15"/>
      <c r="G414" s="15"/>
      <c r="H414" s="15"/>
    </row>
    <row r="415" spans="1:8">
      <c r="A415" s="15"/>
      <c r="B415" s="15"/>
      <c r="C415" s="15"/>
      <c r="D415" s="15"/>
      <c r="E415" s="15"/>
      <c r="F415" s="15"/>
      <c r="G415" s="15"/>
      <c r="H415" s="15"/>
    </row>
    <row r="416" spans="1:8">
      <c r="A416" s="15"/>
      <c r="B416" s="15"/>
      <c r="C416" s="15"/>
      <c r="D416" s="15"/>
      <c r="E416" s="15"/>
      <c r="F416" s="15"/>
      <c r="G416" s="15"/>
      <c r="H416" s="15"/>
    </row>
    <row r="417" spans="1:8">
      <c r="A417" s="15"/>
      <c r="B417" s="15"/>
      <c r="C417" s="15"/>
      <c r="D417" s="15"/>
      <c r="E417" s="15"/>
      <c r="F417" s="15"/>
      <c r="G417" s="15"/>
      <c r="H417" s="15"/>
    </row>
    <row r="418" spans="1:8">
      <c r="A418" s="15"/>
      <c r="B418" s="15"/>
      <c r="C418" s="15"/>
      <c r="D418" s="15"/>
      <c r="E418" s="15"/>
      <c r="F418" s="15"/>
      <c r="G418" s="15"/>
      <c r="H418" s="15"/>
    </row>
    <row r="419" spans="1:8">
      <c r="A419" s="15"/>
      <c r="B419" s="15"/>
      <c r="C419" s="15"/>
      <c r="D419" s="15"/>
      <c r="E419" s="15"/>
      <c r="F419" s="15"/>
      <c r="G419" s="15"/>
      <c r="H419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3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26" style="2" customWidth="1"/>
    <col min="3" max="3" width="8.8" style="2"/>
    <col min="4" max="4" width="9" style="2" customWidth="1"/>
    <col min="5" max="5" width="10.2" style="2" customWidth="1"/>
    <col min="6" max="6" width="9.3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486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487</v>
      </c>
      <c r="C6" s="7"/>
      <c r="D6" s="7"/>
      <c r="E6" s="7"/>
      <c r="F6" s="7"/>
      <c r="G6" s="10">
        <f>SUM(G7:G11)</f>
        <v>25.3</v>
      </c>
      <c r="H6" s="10">
        <f>SUM(H7:H11)</f>
        <v>2.024</v>
      </c>
    </row>
    <row r="7" spans="1:9">
      <c r="A7" s="11">
        <v>1</v>
      </c>
      <c r="B7" s="54" t="s">
        <v>488</v>
      </c>
      <c r="C7" s="11" t="s">
        <v>249</v>
      </c>
      <c r="D7" s="11">
        <v>20</v>
      </c>
      <c r="E7" s="13">
        <v>6440</v>
      </c>
      <c r="F7" s="13">
        <f>E7*8%</f>
        <v>515.2</v>
      </c>
      <c r="G7" s="13">
        <f>E7*D7/10000</f>
        <v>12.88</v>
      </c>
      <c r="H7" s="13">
        <f>F7*D7/10000</f>
        <v>1.0304</v>
      </c>
      <c r="I7" s="17"/>
    </row>
    <row r="8" spans="1:9">
      <c r="A8" s="11">
        <v>2</v>
      </c>
      <c r="B8" s="54" t="s">
        <v>489</v>
      </c>
      <c r="C8" s="11" t="s">
        <v>249</v>
      </c>
      <c r="D8" s="11">
        <v>1</v>
      </c>
      <c r="E8" s="13">
        <v>36800</v>
      </c>
      <c r="F8" s="13">
        <f t="shared" ref="F8:F11" si="0">E8*8%</f>
        <v>2944</v>
      </c>
      <c r="G8" s="13">
        <f>E8*D8/10000</f>
        <v>3.68</v>
      </c>
      <c r="H8" s="13">
        <f>F8*D8/10000</f>
        <v>0.2944</v>
      </c>
      <c r="I8" s="17"/>
    </row>
    <row r="9" spans="1:9">
      <c r="A9" s="11">
        <v>3</v>
      </c>
      <c r="B9" s="54" t="s">
        <v>490</v>
      </c>
      <c r="C9" s="11" t="s">
        <v>249</v>
      </c>
      <c r="D9" s="11">
        <v>2</v>
      </c>
      <c r="E9" s="13">
        <v>27600</v>
      </c>
      <c r="F9" s="13">
        <f t="shared" si="0"/>
        <v>2208</v>
      </c>
      <c r="G9" s="13">
        <f>E9*D9/10000</f>
        <v>5.52</v>
      </c>
      <c r="H9" s="13">
        <f>F9*D9/10000</f>
        <v>0.4416</v>
      </c>
      <c r="I9" s="17"/>
    </row>
    <row r="10" spans="1:9">
      <c r="A10" s="11">
        <v>4</v>
      </c>
      <c r="B10" s="54" t="s">
        <v>491</v>
      </c>
      <c r="C10" s="11" t="s">
        <v>249</v>
      </c>
      <c r="D10" s="11">
        <v>1</v>
      </c>
      <c r="E10" s="13">
        <v>13800</v>
      </c>
      <c r="F10" s="13">
        <f t="shared" si="0"/>
        <v>1104</v>
      </c>
      <c r="G10" s="13">
        <f>E10*D10/10000</f>
        <v>1.38</v>
      </c>
      <c r="H10" s="13">
        <f>F10*D10/10000</f>
        <v>0.1104</v>
      </c>
      <c r="I10" s="17"/>
    </row>
    <row r="11" spans="1:9">
      <c r="A11" s="11">
        <v>5</v>
      </c>
      <c r="B11" s="54" t="s">
        <v>492</v>
      </c>
      <c r="C11" s="11" t="s">
        <v>493</v>
      </c>
      <c r="D11" s="11">
        <v>2</v>
      </c>
      <c r="E11" s="13">
        <v>9200</v>
      </c>
      <c r="F11" s="13">
        <f t="shared" si="0"/>
        <v>736</v>
      </c>
      <c r="G11" s="13">
        <f>E11*D11/10000</f>
        <v>1.84</v>
      </c>
      <c r="H11" s="13">
        <f>F11*D11/10000</f>
        <v>0.1472</v>
      </c>
      <c r="I11" s="17"/>
    </row>
    <row r="12" spans="1:8">
      <c r="A12" s="15"/>
      <c r="B12" s="16"/>
      <c r="C12" s="15"/>
      <c r="D12" s="15"/>
      <c r="E12" s="15"/>
      <c r="F12" s="15"/>
      <c r="G12" s="15"/>
      <c r="H12" s="15"/>
    </row>
    <row r="13" spans="1:8">
      <c r="A13" s="15"/>
      <c r="B13" s="16"/>
      <c r="C13" s="15"/>
      <c r="D13" s="15"/>
      <c r="E13" s="15"/>
      <c r="F13" s="15"/>
      <c r="G13" s="15"/>
      <c r="H13" s="15"/>
    </row>
    <row r="14" spans="1:8">
      <c r="A14" s="15"/>
      <c r="B14" s="16"/>
      <c r="C14" s="15"/>
      <c r="D14" s="15"/>
      <c r="E14" s="15"/>
      <c r="F14" s="15"/>
      <c r="G14" s="15"/>
      <c r="H14" s="15"/>
    </row>
    <row r="15" spans="1:8">
      <c r="A15" s="15"/>
      <c r="B15" s="16"/>
      <c r="C15" s="15"/>
      <c r="D15" s="15"/>
      <c r="E15" s="15"/>
      <c r="F15" s="15"/>
      <c r="G15" s="15"/>
      <c r="H15" s="15"/>
    </row>
    <row r="16" spans="1:8">
      <c r="A16" s="15"/>
      <c r="B16" s="16"/>
      <c r="C16" s="15"/>
      <c r="D16" s="15"/>
      <c r="E16" s="15"/>
      <c r="F16" s="15"/>
      <c r="G16" s="15"/>
      <c r="H16" s="15"/>
    </row>
    <row r="17" spans="1:8">
      <c r="A17" s="15"/>
      <c r="B17" s="16"/>
      <c r="C17" s="15"/>
      <c r="D17" s="15"/>
      <c r="E17" s="15"/>
      <c r="F17" s="15"/>
      <c r="G17" s="15"/>
      <c r="H17" s="15"/>
    </row>
    <row r="18" spans="1:8">
      <c r="A18" s="15"/>
      <c r="B18" s="16"/>
      <c r="C18" s="15"/>
      <c r="D18" s="15"/>
      <c r="E18" s="15"/>
      <c r="F18" s="15"/>
      <c r="G18" s="15"/>
      <c r="H18" s="15"/>
    </row>
    <row r="19" spans="1:8">
      <c r="A19" s="15"/>
      <c r="B19" s="16"/>
      <c r="C19" s="15"/>
      <c r="D19" s="15"/>
      <c r="E19" s="15"/>
      <c r="F19" s="15"/>
      <c r="G19" s="15"/>
      <c r="H19" s="15"/>
    </row>
    <row r="20" spans="1:8">
      <c r="A20" s="15"/>
      <c r="B20" s="16"/>
      <c r="C20" s="15"/>
      <c r="D20" s="15"/>
      <c r="E20" s="15"/>
      <c r="F20" s="15"/>
      <c r="G20" s="15"/>
      <c r="H20" s="15"/>
    </row>
    <row r="21" spans="1:8">
      <c r="A21" s="15"/>
      <c r="B21" s="16"/>
      <c r="C21" s="15"/>
      <c r="D21" s="15"/>
      <c r="E21" s="15"/>
      <c r="F21" s="15"/>
      <c r="G21" s="15"/>
      <c r="H21" s="15"/>
    </row>
    <row r="22" spans="1:8">
      <c r="A22" s="15"/>
      <c r="B22" s="16"/>
      <c r="C22" s="15"/>
      <c r="D22" s="15"/>
      <c r="E22" s="15"/>
      <c r="F22" s="15"/>
      <c r="G22" s="15"/>
      <c r="H22" s="15"/>
    </row>
    <row r="23" spans="1:8">
      <c r="A23" s="15"/>
      <c r="B23" s="16"/>
      <c r="C23" s="15"/>
      <c r="D23" s="15"/>
      <c r="E23" s="15"/>
      <c r="F23" s="15"/>
      <c r="G23" s="15"/>
      <c r="H23" s="15"/>
    </row>
    <row r="24" spans="1:8">
      <c r="A24" s="15"/>
      <c r="B24" s="16"/>
      <c r="C24" s="15"/>
      <c r="D24" s="15"/>
      <c r="E24" s="15"/>
      <c r="F24" s="15"/>
      <c r="G24" s="15"/>
      <c r="H24" s="15"/>
    </row>
    <row r="25" spans="1:8">
      <c r="A25" s="15"/>
      <c r="B25" s="16"/>
      <c r="C25" s="15"/>
      <c r="D25" s="15"/>
      <c r="E25" s="15"/>
      <c r="F25" s="15"/>
      <c r="G25" s="15"/>
      <c r="H25" s="15"/>
    </row>
    <row r="26" spans="1:8">
      <c r="A26" s="15"/>
      <c r="B26" s="16"/>
      <c r="C26" s="15"/>
      <c r="D26" s="15"/>
      <c r="E26" s="15"/>
      <c r="F26" s="15"/>
      <c r="G26" s="15"/>
      <c r="H26" s="15"/>
    </row>
    <row r="27" spans="1:8">
      <c r="A27" s="15"/>
      <c r="B27" s="16"/>
      <c r="C27" s="15"/>
      <c r="D27" s="15"/>
      <c r="E27" s="15"/>
      <c r="F27" s="15"/>
      <c r="G27" s="15"/>
      <c r="H27" s="15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6"/>
      <c r="C33" s="15"/>
      <c r="D33" s="15"/>
      <c r="E33" s="15"/>
      <c r="F33" s="15"/>
      <c r="G33" s="15"/>
      <c r="H33" s="15"/>
    </row>
    <row r="34" spans="1:8">
      <c r="A34" s="15"/>
      <c r="B34" s="16"/>
      <c r="C34" s="15"/>
      <c r="D34" s="15"/>
      <c r="E34" s="15"/>
      <c r="F34" s="15"/>
      <c r="G34" s="15"/>
      <c r="H34" s="15"/>
    </row>
    <row r="35" spans="1:8">
      <c r="A35" s="15"/>
      <c r="B35" s="16"/>
      <c r="C35" s="15"/>
      <c r="D35" s="15"/>
      <c r="E35" s="15"/>
      <c r="F35" s="15"/>
      <c r="G35" s="15"/>
      <c r="H35" s="15"/>
    </row>
    <row r="36" spans="1:8">
      <c r="A36" s="15"/>
      <c r="B36" s="16"/>
      <c r="C36" s="15"/>
      <c r="D36" s="15"/>
      <c r="E36" s="15"/>
      <c r="F36" s="15"/>
      <c r="G36" s="15"/>
      <c r="H36" s="15"/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16"/>
      <c r="C38" s="15"/>
      <c r="D38" s="15"/>
      <c r="E38" s="15"/>
      <c r="F38" s="15"/>
      <c r="G38" s="15"/>
      <c r="H38" s="15"/>
    </row>
    <row r="39" spans="1:8">
      <c r="A39" s="15"/>
      <c r="B39" s="16"/>
      <c r="C39" s="15"/>
      <c r="D39" s="15"/>
      <c r="E39" s="15"/>
      <c r="F39" s="15"/>
      <c r="G39" s="15"/>
      <c r="H39" s="15"/>
    </row>
    <row r="40" spans="1:8">
      <c r="A40" s="15"/>
      <c r="B40" s="16"/>
      <c r="C40" s="15"/>
      <c r="D40" s="15"/>
      <c r="E40" s="15"/>
      <c r="F40" s="15"/>
      <c r="G40" s="15"/>
      <c r="H40" s="15"/>
    </row>
    <row r="41" spans="1:8">
      <c r="A41" s="15"/>
      <c r="B41" s="16"/>
      <c r="C41" s="15"/>
      <c r="D41" s="15"/>
      <c r="E41" s="15"/>
      <c r="F41" s="15"/>
      <c r="G41" s="15"/>
      <c r="H41" s="15"/>
    </row>
    <row r="42" spans="1:8">
      <c r="A42" s="15"/>
      <c r="B42" s="16"/>
      <c r="C42" s="15"/>
      <c r="D42" s="15"/>
      <c r="E42" s="15"/>
      <c r="F42" s="15"/>
      <c r="G42" s="15"/>
      <c r="H42" s="15"/>
    </row>
    <row r="43" spans="1:8">
      <c r="A43" s="15"/>
      <c r="B43" s="16"/>
      <c r="C43" s="15"/>
      <c r="D43" s="15"/>
      <c r="E43" s="15"/>
      <c r="F43" s="15"/>
      <c r="G43" s="15"/>
      <c r="H43" s="15"/>
    </row>
    <row r="44" spans="1:8">
      <c r="A44" s="15"/>
      <c r="B44" s="16"/>
      <c r="C44" s="15"/>
      <c r="D44" s="15"/>
      <c r="E44" s="15"/>
      <c r="F44" s="15"/>
      <c r="G44" s="15"/>
      <c r="H44" s="15"/>
    </row>
    <row r="45" spans="1:8">
      <c r="A45" s="15"/>
      <c r="B45" s="16"/>
      <c r="C45" s="15"/>
      <c r="D45" s="15"/>
      <c r="E45" s="15"/>
      <c r="F45" s="15"/>
      <c r="G45" s="15"/>
      <c r="H45" s="15"/>
    </row>
    <row r="46" spans="1:8">
      <c r="A46" s="15"/>
      <c r="B46" s="16"/>
      <c r="C46" s="15"/>
      <c r="D46" s="15"/>
      <c r="E46" s="15"/>
      <c r="F46" s="15"/>
      <c r="G46" s="15"/>
      <c r="H46" s="15"/>
    </row>
    <row r="47" spans="1:8">
      <c r="A47" s="15"/>
      <c r="B47" s="16"/>
      <c r="C47" s="15"/>
      <c r="D47" s="15"/>
      <c r="E47" s="15"/>
      <c r="F47" s="15"/>
      <c r="G47" s="15"/>
      <c r="H47" s="15"/>
    </row>
    <row r="48" spans="1:8">
      <c r="A48" s="15"/>
      <c r="B48" s="16"/>
      <c r="C48" s="15"/>
      <c r="D48" s="15"/>
      <c r="E48" s="15"/>
      <c r="F48" s="15"/>
      <c r="G48" s="15"/>
      <c r="H48" s="15"/>
    </row>
    <row r="49" spans="1:8">
      <c r="A49" s="15"/>
      <c r="B49" s="16"/>
      <c r="C49" s="15"/>
      <c r="D49" s="15"/>
      <c r="E49" s="15"/>
      <c r="F49" s="15"/>
      <c r="G49" s="15"/>
      <c r="H49" s="15"/>
    </row>
    <row r="50" spans="1:8">
      <c r="A50" s="15"/>
      <c r="B50" s="16"/>
      <c r="C50" s="15"/>
      <c r="D50" s="15"/>
      <c r="E50" s="15"/>
      <c r="F50" s="15"/>
      <c r="G50" s="15"/>
      <c r="H50" s="15"/>
    </row>
    <row r="51" spans="1:8">
      <c r="A51" s="15"/>
      <c r="B51" s="16"/>
      <c r="C51" s="15"/>
      <c r="D51" s="15"/>
      <c r="E51" s="15"/>
      <c r="F51" s="15"/>
      <c r="G51" s="15"/>
      <c r="H51" s="15"/>
    </row>
    <row r="52" spans="1:8">
      <c r="A52" s="15"/>
      <c r="B52" s="16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  <row r="403" spans="1:8">
      <c r="A403" s="15"/>
      <c r="B403" s="15"/>
      <c r="C403" s="15"/>
      <c r="D403" s="15"/>
      <c r="E403" s="15"/>
      <c r="F403" s="15"/>
      <c r="G403" s="15"/>
      <c r="H403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2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26" style="2" customWidth="1"/>
    <col min="3" max="3" width="8.8" style="2"/>
    <col min="4" max="4" width="9" style="2" customWidth="1"/>
    <col min="5" max="5" width="10.2" style="2" customWidth="1"/>
    <col min="6" max="6" width="9.3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494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495</v>
      </c>
      <c r="C6" s="7"/>
      <c r="D6" s="7"/>
      <c r="E6" s="7"/>
      <c r="F6" s="7"/>
      <c r="G6" s="10">
        <f>SUM(G7:G10)</f>
        <v>15.686</v>
      </c>
      <c r="H6" s="10">
        <f>SUM(H7:H10)</f>
        <v>1.25488</v>
      </c>
    </row>
    <row r="7" spans="1:9">
      <c r="A7" s="11">
        <v>1</v>
      </c>
      <c r="B7" s="54" t="s">
        <v>496</v>
      </c>
      <c r="C7" s="11" t="s">
        <v>249</v>
      </c>
      <c r="D7" s="11">
        <v>1</v>
      </c>
      <c r="E7" s="13">
        <v>46000</v>
      </c>
      <c r="F7" s="13">
        <f>E7*8%</f>
        <v>3680</v>
      </c>
      <c r="G7" s="13">
        <f>E7*D7/10000</f>
        <v>4.6</v>
      </c>
      <c r="H7" s="13">
        <f>F7*D7/10000</f>
        <v>0.368</v>
      </c>
      <c r="I7" s="17"/>
    </row>
    <row r="8" spans="1:9">
      <c r="A8" s="11">
        <v>2</v>
      </c>
      <c r="B8" s="54" t="s">
        <v>497</v>
      </c>
      <c r="C8" s="11" t="s">
        <v>249</v>
      </c>
      <c r="D8" s="11">
        <v>2</v>
      </c>
      <c r="E8" s="13">
        <v>9200</v>
      </c>
      <c r="F8" s="13">
        <f t="shared" ref="F8:F10" si="0">E8*8%</f>
        <v>736</v>
      </c>
      <c r="G8" s="13">
        <f>E8*D8/10000</f>
        <v>1.84</v>
      </c>
      <c r="H8" s="13">
        <f>F8*D8/10000</f>
        <v>0.1472</v>
      </c>
      <c r="I8" s="17"/>
    </row>
    <row r="9" spans="1:9">
      <c r="A9" s="11">
        <v>3</v>
      </c>
      <c r="B9" s="54" t="s">
        <v>498</v>
      </c>
      <c r="C9" s="11" t="s">
        <v>499</v>
      </c>
      <c r="D9" s="11">
        <v>5</v>
      </c>
      <c r="E9" s="13">
        <v>92</v>
      </c>
      <c r="F9" s="13">
        <f t="shared" si="0"/>
        <v>7.36</v>
      </c>
      <c r="G9" s="13">
        <f>E9*D9/10000</f>
        <v>0.046</v>
      </c>
      <c r="H9" s="13">
        <f>F9*D9/10000</f>
        <v>0.00368</v>
      </c>
      <c r="I9" s="17"/>
    </row>
    <row r="10" spans="1:9">
      <c r="A10" s="11">
        <v>4</v>
      </c>
      <c r="B10" s="18" t="s">
        <v>500</v>
      </c>
      <c r="C10" s="11" t="s">
        <v>249</v>
      </c>
      <c r="D10" s="11">
        <v>1</v>
      </c>
      <c r="E10" s="13">
        <v>92000</v>
      </c>
      <c r="F10" s="13">
        <f t="shared" si="0"/>
        <v>7360</v>
      </c>
      <c r="G10" s="13">
        <f>E10*D10/10000</f>
        <v>9.2</v>
      </c>
      <c r="H10" s="13">
        <f>F10*D10/10000</f>
        <v>0.736</v>
      </c>
      <c r="I10" s="17"/>
    </row>
    <row r="11" spans="1:8">
      <c r="A11" s="15"/>
      <c r="B11" s="16"/>
      <c r="C11" s="15"/>
      <c r="D11" s="15"/>
      <c r="E11" s="15"/>
      <c r="F11" s="15"/>
      <c r="G11" s="15"/>
      <c r="H11" s="15"/>
    </row>
    <row r="12" spans="1:8">
      <c r="A12" s="15"/>
      <c r="B12" s="16"/>
      <c r="C12" s="15"/>
      <c r="D12" s="15"/>
      <c r="E12" s="15"/>
      <c r="F12" s="15"/>
      <c r="G12" s="15"/>
      <c r="H12" s="15"/>
    </row>
    <row r="13" spans="1:8">
      <c r="A13" s="15"/>
      <c r="B13" s="16"/>
      <c r="C13" s="15"/>
      <c r="D13" s="15"/>
      <c r="E13" s="15"/>
      <c r="F13" s="15"/>
      <c r="G13" s="15"/>
      <c r="H13" s="15"/>
    </row>
    <row r="14" spans="1:8">
      <c r="A14" s="15"/>
      <c r="B14" s="16"/>
      <c r="C14" s="15"/>
      <c r="D14" s="15"/>
      <c r="E14" s="15"/>
      <c r="F14" s="15"/>
      <c r="G14" s="15"/>
      <c r="H14" s="15"/>
    </row>
    <row r="15" spans="1:8">
      <c r="A15" s="15"/>
      <c r="B15" s="16"/>
      <c r="C15" s="15"/>
      <c r="D15" s="15"/>
      <c r="E15" s="15"/>
      <c r="F15" s="15"/>
      <c r="G15" s="15"/>
      <c r="H15" s="15"/>
    </row>
    <row r="16" spans="1:8">
      <c r="A16" s="15"/>
      <c r="B16" s="16"/>
      <c r="C16" s="15"/>
      <c r="D16" s="15"/>
      <c r="E16" s="15"/>
      <c r="F16" s="15"/>
      <c r="G16" s="15"/>
      <c r="H16" s="15"/>
    </row>
    <row r="17" spans="1:8">
      <c r="A17" s="15"/>
      <c r="B17" s="16"/>
      <c r="C17" s="15"/>
      <c r="D17" s="15"/>
      <c r="E17" s="15"/>
      <c r="F17" s="15"/>
      <c r="G17" s="15"/>
      <c r="H17" s="15"/>
    </row>
    <row r="18" spans="1:8">
      <c r="A18" s="15"/>
      <c r="B18" s="16"/>
      <c r="C18" s="15"/>
      <c r="D18" s="15"/>
      <c r="E18" s="15"/>
      <c r="F18" s="15"/>
      <c r="G18" s="15"/>
      <c r="H18" s="15"/>
    </row>
    <row r="19" spans="1:8">
      <c r="A19" s="15"/>
      <c r="B19" s="16"/>
      <c r="C19" s="15"/>
      <c r="D19" s="15"/>
      <c r="E19" s="15"/>
      <c r="F19" s="15"/>
      <c r="G19" s="15"/>
      <c r="H19" s="15"/>
    </row>
    <row r="20" spans="1:8">
      <c r="A20" s="15"/>
      <c r="B20" s="16"/>
      <c r="C20" s="15"/>
      <c r="D20" s="15"/>
      <c r="E20" s="15"/>
      <c r="F20" s="15"/>
      <c r="G20" s="15"/>
      <c r="H20" s="15"/>
    </row>
    <row r="21" spans="1:8">
      <c r="A21" s="15"/>
      <c r="B21" s="16"/>
      <c r="C21" s="15"/>
      <c r="D21" s="15"/>
      <c r="E21" s="15"/>
      <c r="F21" s="15"/>
      <c r="G21" s="15"/>
      <c r="H21" s="15"/>
    </row>
    <row r="22" spans="1:8">
      <c r="A22" s="15"/>
      <c r="B22" s="16"/>
      <c r="C22" s="15"/>
      <c r="D22" s="15"/>
      <c r="E22" s="15"/>
      <c r="F22" s="15"/>
      <c r="G22" s="15"/>
      <c r="H22" s="15"/>
    </row>
    <row r="23" spans="1:8">
      <c r="A23" s="15"/>
      <c r="B23" s="16"/>
      <c r="C23" s="15"/>
      <c r="D23" s="15"/>
      <c r="E23" s="15"/>
      <c r="F23" s="15"/>
      <c r="G23" s="15"/>
      <c r="H23" s="15"/>
    </row>
    <row r="24" spans="1:8">
      <c r="A24" s="15"/>
      <c r="B24" s="16"/>
      <c r="C24" s="15"/>
      <c r="D24" s="15"/>
      <c r="E24" s="15"/>
      <c r="F24" s="15"/>
      <c r="G24" s="15"/>
      <c r="H24" s="15"/>
    </row>
    <row r="25" spans="1:8">
      <c r="A25" s="15"/>
      <c r="B25" s="16"/>
      <c r="C25" s="15"/>
      <c r="D25" s="15"/>
      <c r="E25" s="15"/>
      <c r="F25" s="15"/>
      <c r="G25" s="15"/>
      <c r="H25" s="15"/>
    </row>
    <row r="26" spans="1:8">
      <c r="A26" s="15"/>
      <c r="B26" s="16"/>
      <c r="C26" s="15"/>
      <c r="D26" s="15"/>
      <c r="E26" s="15"/>
      <c r="F26" s="15"/>
      <c r="G26" s="15"/>
      <c r="H26" s="15"/>
    </row>
    <row r="27" spans="1:8">
      <c r="A27" s="15"/>
      <c r="B27" s="16"/>
      <c r="C27" s="15"/>
      <c r="D27" s="15"/>
      <c r="E27" s="15"/>
      <c r="F27" s="15"/>
      <c r="G27" s="15"/>
      <c r="H27" s="15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6"/>
      <c r="C33" s="15"/>
      <c r="D33" s="15"/>
      <c r="E33" s="15"/>
      <c r="F33" s="15"/>
      <c r="G33" s="15"/>
      <c r="H33" s="15"/>
    </row>
    <row r="34" spans="1:8">
      <c r="A34" s="15"/>
      <c r="B34" s="16"/>
      <c r="C34" s="15"/>
      <c r="D34" s="15"/>
      <c r="E34" s="15"/>
      <c r="F34" s="15"/>
      <c r="G34" s="15"/>
      <c r="H34" s="15"/>
    </row>
    <row r="35" spans="1:8">
      <c r="A35" s="15"/>
      <c r="B35" s="16"/>
      <c r="C35" s="15"/>
      <c r="D35" s="15"/>
      <c r="E35" s="15"/>
      <c r="F35" s="15"/>
      <c r="G35" s="15"/>
      <c r="H35" s="15"/>
    </row>
    <row r="36" spans="1:8">
      <c r="A36" s="15"/>
      <c r="B36" s="16"/>
      <c r="C36" s="15"/>
      <c r="D36" s="15"/>
      <c r="E36" s="15"/>
      <c r="F36" s="15"/>
      <c r="G36" s="15"/>
      <c r="H36" s="15"/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16"/>
      <c r="C38" s="15"/>
      <c r="D38" s="15"/>
      <c r="E38" s="15"/>
      <c r="F38" s="15"/>
      <c r="G38" s="15"/>
      <c r="H38" s="15"/>
    </row>
    <row r="39" spans="1:8">
      <c r="A39" s="15"/>
      <c r="B39" s="16"/>
      <c r="C39" s="15"/>
      <c r="D39" s="15"/>
      <c r="E39" s="15"/>
      <c r="F39" s="15"/>
      <c r="G39" s="15"/>
      <c r="H39" s="15"/>
    </row>
    <row r="40" spans="1:8">
      <c r="A40" s="15"/>
      <c r="B40" s="16"/>
      <c r="C40" s="15"/>
      <c r="D40" s="15"/>
      <c r="E40" s="15"/>
      <c r="F40" s="15"/>
      <c r="G40" s="15"/>
      <c r="H40" s="15"/>
    </row>
    <row r="41" spans="1:8">
      <c r="A41" s="15"/>
      <c r="B41" s="16"/>
      <c r="C41" s="15"/>
      <c r="D41" s="15"/>
      <c r="E41" s="15"/>
      <c r="F41" s="15"/>
      <c r="G41" s="15"/>
      <c r="H41" s="15"/>
    </row>
    <row r="42" spans="1:8">
      <c r="A42" s="15"/>
      <c r="B42" s="16"/>
      <c r="C42" s="15"/>
      <c r="D42" s="15"/>
      <c r="E42" s="15"/>
      <c r="F42" s="15"/>
      <c r="G42" s="15"/>
      <c r="H42" s="15"/>
    </row>
    <row r="43" spans="1:8">
      <c r="A43" s="15"/>
      <c r="B43" s="16"/>
      <c r="C43" s="15"/>
      <c r="D43" s="15"/>
      <c r="E43" s="15"/>
      <c r="F43" s="15"/>
      <c r="G43" s="15"/>
      <c r="H43" s="15"/>
    </row>
    <row r="44" spans="1:8">
      <c r="A44" s="15"/>
      <c r="B44" s="16"/>
      <c r="C44" s="15"/>
      <c r="D44" s="15"/>
      <c r="E44" s="15"/>
      <c r="F44" s="15"/>
      <c r="G44" s="15"/>
      <c r="H44" s="15"/>
    </row>
    <row r="45" spans="1:8">
      <c r="A45" s="15"/>
      <c r="B45" s="16"/>
      <c r="C45" s="15"/>
      <c r="D45" s="15"/>
      <c r="E45" s="15"/>
      <c r="F45" s="15"/>
      <c r="G45" s="15"/>
      <c r="H45" s="15"/>
    </row>
    <row r="46" spans="1:8">
      <c r="A46" s="15"/>
      <c r="B46" s="16"/>
      <c r="C46" s="15"/>
      <c r="D46" s="15"/>
      <c r="E46" s="15"/>
      <c r="F46" s="15"/>
      <c r="G46" s="15"/>
      <c r="H46" s="15"/>
    </row>
    <row r="47" spans="1:8">
      <c r="A47" s="15"/>
      <c r="B47" s="16"/>
      <c r="C47" s="15"/>
      <c r="D47" s="15"/>
      <c r="E47" s="15"/>
      <c r="F47" s="15"/>
      <c r="G47" s="15"/>
      <c r="H47" s="15"/>
    </row>
    <row r="48" spans="1:8">
      <c r="A48" s="15"/>
      <c r="B48" s="16"/>
      <c r="C48" s="15"/>
      <c r="D48" s="15"/>
      <c r="E48" s="15"/>
      <c r="F48" s="15"/>
      <c r="G48" s="15"/>
      <c r="H48" s="15"/>
    </row>
    <row r="49" spans="1:8">
      <c r="A49" s="15"/>
      <c r="B49" s="16"/>
      <c r="C49" s="15"/>
      <c r="D49" s="15"/>
      <c r="E49" s="15"/>
      <c r="F49" s="15"/>
      <c r="G49" s="15"/>
      <c r="H49" s="15"/>
    </row>
    <row r="50" spans="1:8">
      <c r="A50" s="15"/>
      <c r="B50" s="16"/>
      <c r="C50" s="15"/>
      <c r="D50" s="15"/>
      <c r="E50" s="15"/>
      <c r="F50" s="15"/>
      <c r="G50" s="15"/>
      <c r="H50" s="15"/>
    </row>
    <row r="51" spans="1:8">
      <c r="A51" s="15"/>
      <c r="B51" s="16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2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26" style="2" customWidth="1"/>
    <col min="3" max="3" width="8.8" style="2"/>
    <col min="4" max="4" width="9" style="2" customWidth="1"/>
    <col min="5" max="5" width="10.2" style="2" customWidth="1"/>
    <col min="6" max="7" width="9.3" style="2" customWidth="1"/>
    <col min="8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501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9">
      <c r="A6" s="7"/>
      <c r="B6" s="8" t="s">
        <v>502</v>
      </c>
      <c r="C6" s="7"/>
      <c r="D6" s="7"/>
      <c r="E6" s="7"/>
      <c r="F6" s="7"/>
      <c r="G6" s="10">
        <f>SUM(G7:G32)</f>
        <v>31.365675</v>
      </c>
      <c r="H6" s="10">
        <f>SUM(H7:H32)</f>
        <v>2.72745</v>
      </c>
      <c r="I6" s="53">
        <v>734343.78</v>
      </c>
    </row>
    <row r="7" spans="1:9">
      <c r="A7" s="11">
        <v>1</v>
      </c>
      <c r="B7" s="14" t="s">
        <v>503</v>
      </c>
      <c r="C7" s="11" t="s">
        <v>504</v>
      </c>
      <c r="D7" s="11">
        <v>1000</v>
      </c>
      <c r="E7" s="13">
        <v>5.2164</v>
      </c>
      <c r="F7" s="13">
        <v>0.4536</v>
      </c>
      <c r="G7" s="13">
        <f>E7*D7/10000</f>
        <v>0.52164</v>
      </c>
      <c r="H7" s="13">
        <f>F7*D7/10000</f>
        <v>0.04536</v>
      </c>
      <c r="I7" s="17"/>
    </row>
    <row r="8" spans="1:9">
      <c r="A8" s="11">
        <v>2</v>
      </c>
      <c r="B8" s="14" t="s">
        <v>505</v>
      </c>
      <c r="C8" s="11" t="s">
        <v>504</v>
      </c>
      <c r="D8" s="11">
        <v>2000</v>
      </c>
      <c r="E8" s="13">
        <v>6.9644</v>
      </c>
      <c r="F8" s="13">
        <v>0.6056</v>
      </c>
      <c r="G8" s="13">
        <f t="shared" ref="G8:G32" si="0">E8*D8/10000</f>
        <v>1.39288</v>
      </c>
      <c r="H8" s="13">
        <f t="shared" ref="H8:H32" si="1">F8*D8/10000</f>
        <v>0.12112</v>
      </c>
      <c r="I8" s="17"/>
    </row>
    <row r="9" spans="1:9">
      <c r="A9" s="11">
        <v>3</v>
      </c>
      <c r="B9" s="14" t="s">
        <v>506</v>
      </c>
      <c r="C9" s="11" t="s">
        <v>504</v>
      </c>
      <c r="D9" s="11">
        <v>500</v>
      </c>
      <c r="E9" s="13">
        <v>8.6296</v>
      </c>
      <c r="F9" s="13">
        <v>0.7504</v>
      </c>
      <c r="G9" s="13">
        <f t="shared" si="0"/>
        <v>0.43148</v>
      </c>
      <c r="H9" s="13">
        <f t="shared" si="1"/>
        <v>0.03752</v>
      </c>
      <c r="I9" s="17"/>
    </row>
    <row r="10" spans="1:9">
      <c r="A10" s="11">
        <v>4</v>
      </c>
      <c r="B10" s="14" t="s">
        <v>507</v>
      </c>
      <c r="C10" s="11" t="s">
        <v>504</v>
      </c>
      <c r="D10" s="11">
        <v>500</v>
      </c>
      <c r="E10" s="13">
        <v>11.1136</v>
      </c>
      <c r="F10" s="13">
        <v>0.9664</v>
      </c>
      <c r="G10" s="13">
        <f t="shared" si="0"/>
        <v>0.55568</v>
      </c>
      <c r="H10" s="13">
        <f t="shared" si="1"/>
        <v>0.04832</v>
      </c>
      <c r="I10" s="17"/>
    </row>
    <row r="11" spans="1:9">
      <c r="A11" s="11">
        <v>5</v>
      </c>
      <c r="B11" s="14" t="s">
        <v>508</v>
      </c>
      <c r="C11" s="11" t="s">
        <v>504</v>
      </c>
      <c r="D11" s="11">
        <v>500</v>
      </c>
      <c r="E11" s="13">
        <v>12.2728</v>
      </c>
      <c r="F11" s="13">
        <v>1.0672</v>
      </c>
      <c r="G11" s="13">
        <f t="shared" si="0"/>
        <v>0.61364</v>
      </c>
      <c r="H11" s="13">
        <f t="shared" si="1"/>
        <v>0.05336</v>
      </c>
      <c r="I11" s="17"/>
    </row>
    <row r="12" spans="1:9">
      <c r="A12" s="11">
        <v>6</v>
      </c>
      <c r="B12" s="14" t="s">
        <v>509</v>
      </c>
      <c r="C12" s="11" t="s">
        <v>504</v>
      </c>
      <c r="D12" s="11">
        <v>500</v>
      </c>
      <c r="E12" s="13">
        <v>16.8636</v>
      </c>
      <c r="F12" s="13">
        <v>1.4664</v>
      </c>
      <c r="G12" s="13">
        <f t="shared" si="0"/>
        <v>0.84318</v>
      </c>
      <c r="H12" s="13">
        <f t="shared" si="1"/>
        <v>0.07332</v>
      </c>
      <c r="I12" s="17"/>
    </row>
    <row r="13" spans="1:9">
      <c r="A13" s="11">
        <v>7</v>
      </c>
      <c r="B13" s="14" t="s">
        <v>510</v>
      </c>
      <c r="C13" s="11" t="s">
        <v>504</v>
      </c>
      <c r="D13" s="11">
        <v>800</v>
      </c>
      <c r="E13" s="13">
        <v>22.6872</v>
      </c>
      <c r="F13" s="13">
        <v>1.9728</v>
      </c>
      <c r="G13" s="13">
        <f t="shared" si="0"/>
        <v>1.814976</v>
      </c>
      <c r="H13" s="13">
        <f t="shared" si="1"/>
        <v>0.157824</v>
      </c>
      <c r="I13" s="17"/>
    </row>
    <row r="14" spans="1:9">
      <c r="A14" s="11">
        <v>8</v>
      </c>
      <c r="B14" s="14" t="s">
        <v>511</v>
      </c>
      <c r="C14" s="11" t="s">
        <v>504</v>
      </c>
      <c r="D14" s="11">
        <v>1000</v>
      </c>
      <c r="E14" s="13">
        <v>6.89931</v>
      </c>
      <c r="F14" s="13">
        <v>0.59994</v>
      </c>
      <c r="G14" s="13">
        <f t="shared" si="0"/>
        <v>0.689931</v>
      </c>
      <c r="H14" s="13">
        <f t="shared" si="1"/>
        <v>0.059994</v>
      </c>
      <c r="I14" s="17"/>
    </row>
    <row r="15" spans="1:9">
      <c r="A15" s="11">
        <v>9</v>
      </c>
      <c r="B15" s="14" t="s">
        <v>512</v>
      </c>
      <c r="C15" s="11" t="s">
        <v>504</v>
      </c>
      <c r="D15" s="11">
        <v>2000</v>
      </c>
      <c r="E15" s="13">
        <v>3.68</v>
      </c>
      <c r="F15" s="13">
        <v>0.32</v>
      </c>
      <c r="G15" s="13">
        <f t="shared" si="0"/>
        <v>0.736</v>
      </c>
      <c r="H15" s="13">
        <f t="shared" si="1"/>
        <v>0.064</v>
      </c>
      <c r="I15" s="17"/>
    </row>
    <row r="16" spans="1:9">
      <c r="A16" s="11">
        <v>10</v>
      </c>
      <c r="B16" s="14" t="s">
        <v>513</v>
      </c>
      <c r="C16" s="11" t="s">
        <v>504</v>
      </c>
      <c r="D16" s="11">
        <v>1000</v>
      </c>
      <c r="E16" s="13">
        <v>3.22</v>
      </c>
      <c r="F16" s="13">
        <v>0.28</v>
      </c>
      <c r="G16" s="13">
        <f t="shared" si="0"/>
        <v>0.322</v>
      </c>
      <c r="H16" s="13">
        <f t="shared" si="1"/>
        <v>0.028</v>
      </c>
      <c r="I16" s="17"/>
    </row>
    <row r="17" spans="1:9">
      <c r="A17" s="11">
        <v>11</v>
      </c>
      <c r="B17" s="14" t="s">
        <v>514</v>
      </c>
      <c r="C17" s="11" t="s">
        <v>504</v>
      </c>
      <c r="D17" s="11">
        <v>1000</v>
      </c>
      <c r="E17" s="13">
        <v>0.92</v>
      </c>
      <c r="F17" s="13">
        <v>0.08</v>
      </c>
      <c r="G17" s="13">
        <f t="shared" si="0"/>
        <v>0.092</v>
      </c>
      <c r="H17" s="13">
        <f t="shared" si="1"/>
        <v>0.008</v>
      </c>
      <c r="I17" s="17"/>
    </row>
    <row r="18" spans="1:9">
      <c r="A18" s="11">
        <v>12</v>
      </c>
      <c r="B18" s="14" t="s">
        <v>515</v>
      </c>
      <c r="C18" s="11" t="s">
        <v>504</v>
      </c>
      <c r="D18" s="11">
        <v>200</v>
      </c>
      <c r="E18" s="13">
        <v>1.38</v>
      </c>
      <c r="F18" s="13">
        <v>0.12</v>
      </c>
      <c r="G18" s="13">
        <f t="shared" si="0"/>
        <v>0.0276</v>
      </c>
      <c r="H18" s="13">
        <f t="shared" si="1"/>
        <v>0.0024</v>
      </c>
      <c r="I18" s="17"/>
    </row>
    <row r="19" spans="1:9">
      <c r="A19" s="11">
        <v>13</v>
      </c>
      <c r="B19" s="14" t="s">
        <v>516</v>
      </c>
      <c r="C19" s="11" t="s">
        <v>504</v>
      </c>
      <c r="D19" s="11">
        <v>200</v>
      </c>
      <c r="E19" s="13">
        <v>2.3</v>
      </c>
      <c r="F19" s="13">
        <v>0.2</v>
      </c>
      <c r="G19" s="13">
        <f t="shared" si="0"/>
        <v>0.046</v>
      </c>
      <c r="H19" s="13">
        <f t="shared" si="1"/>
        <v>0.004</v>
      </c>
      <c r="I19" s="17"/>
    </row>
    <row r="20" spans="1:9">
      <c r="A20" s="11">
        <v>14</v>
      </c>
      <c r="B20" s="14" t="s">
        <v>517</v>
      </c>
      <c r="C20" s="11" t="s">
        <v>504</v>
      </c>
      <c r="D20" s="11">
        <v>200</v>
      </c>
      <c r="E20" s="13">
        <v>4.6</v>
      </c>
      <c r="F20" s="13">
        <v>0.4</v>
      </c>
      <c r="G20" s="13">
        <f t="shared" si="0"/>
        <v>0.092</v>
      </c>
      <c r="H20" s="13">
        <f t="shared" si="1"/>
        <v>0.008</v>
      </c>
      <c r="I20" s="17"/>
    </row>
    <row r="21" spans="1:9">
      <c r="A21" s="11">
        <v>15</v>
      </c>
      <c r="B21" s="52" t="s">
        <v>518</v>
      </c>
      <c r="C21" s="11" t="s">
        <v>504</v>
      </c>
      <c r="D21" s="11">
        <v>4000</v>
      </c>
      <c r="E21" s="13">
        <v>1.38</v>
      </c>
      <c r="F21" s="13">
        <v>0.12</v>
      </c>
      <c r="G21" s="13">
        <f t="shared" si="0"/>
        <v>0.552</v>
      </c>
      <c r="H21" s="13">
        <f t="shared" si="1"/>
        <v>0.048</v>
      </c>
      <c r="I21" s="17"/>
    </row>
    <row r="22" spans="1:9">
      <c r="A22" s="11">
        <v>16</v>
      </c>
      <c r="B22" s="14" t="s">
        <v>519</v>
      </c>
      <c r="C22" s="11" t="s">
        <v>504</v>
      </c>
      <c r="D22" s="11">
        <v>500</v>
      </c>
      <c r="E22" s="13">
        <v>3.22</v>
      </c>
      <c r="F22" s="13">
        <v>0.28</v>
      </c>
      <c r="G22" s="13">
        <f t="shared" si="0"/>
        <v>0.161</v>
      </c>
      <c r="H22" s="13">
        <f t="shared" si="1"/>
        <v>0.014</v>
      </c>
      <c r="I22" s="17"/>
    </row>
    <row r="23" spans="1:9">
      <c r="A23" s="11">
        <v>17</v>
      </c>
      <c r="B23" s="14" t="s">
        <v>520</v>
      </c>
      <c r="C23" s="11" t="s">
        <v>504</v>
      </c>
      <c r="D23" s="11">
        <v>600</v>
      </c>
      <c r="E23" s="13">
        <v>49.6432</v>
      </c>
      <c r="F23" s="13">
        <v>4.3168</v>
      </c>
      <c r="G23" s="13">
        <f t="shared" si="0"/>
        <v>2.978592</v>
      </c>
      <c r="H23" s="13">
        <f t="shared" si="1"/>
        <v>0.259008</v>
      </c>
      <c r="I23" s="17"/>
    </row>
    <row r="24" spans="1:9">
      <c r="A24" s="11">
        <v>18</v>
      </c>
      <c r="B24" s="14" t="s">
        <v>521</v>
      </c>
      <c r="C24" s="11" t="s">
        <v>504</v>
      </c>
      <c r="D24" s="11">
        <v>1000</v>
      </c>
      <c r="E24" s="13">
        <v>7.7188</v>
      </c>
      <c r="F24" s="13">
        <v>0.6712</v>
      </c>
      <c r="G24" s="13">
        <f t="shared" si="0"/>
        <v>0.77188</v>
      </c>
      <c r="H24" s="13">
        <f t="shared" si="1"/>
        <v>0.06712</v>
      </c>
      <c r="I24" s="17"/>
    </row>
    <row r="25" spans="1:9">
      <c r="A25" s="11">
        <v>19</v>
      </c>
      <c r="B25" s="14" t="s">
        <v>522</v>
      </c>
      <c r="C25" s="11" t="s">
        <v>504</v>
      </c>
      <c r="D25" s="11">
        <v>1000</v>
      </c>
      <c r="E25" s="13">
        <v>11.3712</v>
      </c>
      <c r="F25" s="13">
        <v>0.9888</v>
      </c>
      <c r="G25" s="13">
        <f t="shared" si="0"/>
        <v>1.13712</v>
      </c>
      <c r="H25" s="13">
        <f t="shared" si="1"/>
        <v>0.09888</v>
      </c>
      <c r="I25" s="17"/>
    </row>
    <row r="26" spans="1:9">
      <c r="A26" s="11">
        <v>20</v>
      </c>
      <c r="B26" s="14" t="s">
        <v>523</v>
      </c>
      <c r="C26" s="11" t="s">
        <v>504</v>
      </c>
      <c r="D26" s="11">
        <v>500</v>
      </c>
      <c r="E26" s="13">
        <v>22.7516</v>
      </c>
      <c r="F26" s="13">
        <v>1.9784</v>
      </c>
      <c r="G26" s="13">
        <f t="shared" si="0"/>
        <v>1.13758</v>
      </c>
      <c r="H26" s="13">
        <f t="shared" si="1"/>
        <v>0.09892</v>
      </c>
      <c r="I26" s="17"/>
    </row>
    <row r="27" spans="1:9">
      <c r="A27" s="11">
        <v>21</v>
      </c>
      <c r="B27" s="14" t="s">
        <v>524</v>
      </c>
      <c r="C27" s="11" t="s">
        <v>504</v>
      </c>
      <c r="D27" s="11">
        <v>300</v>
      </c>
      <c r="E27" s="13">
        <v>13.8</v>
      </c>
      <c r="F27" s="13">
        <v>1.2</v>
      </c>
      <c r="G27" s="13">
        <f t="shared" si="0"/>
        <v>0.414</v>
      </c>
      <c r="H27" s="13">
        <f t="shared" si="1"/>
        <v>0.036</v>
      </c>
      <c r="I27" s="17"/>
    </row>
    <row r="28" spans="1:9">
      <c r="A28" s="11">
        <v>22</v>
      </c>
      <c r="B28" s="14" t="s">
        <v>525</v>
      </c>
      <c r="C28" s="11" t="s">
        <v>504</v>
      </c>
      <c r="D28" s="11">
        <v>150</v>
      </c>
      <c r="E28" s="13">
        <v>18.4</v>
      </c>
      <c r="F28" s="13">
        <v>1.6</v>
      </c>
      <c r="G28" s="13">
        <f t="shared" si="0"/>
        <v>0.276</v>
      </c>
      <c r="H28" s="13">
        <f t="shared" si="1"/>
        <v>0.024</v>
      </c>
      <c r="I28" s="17"/>
    </row>
    <row r="29" spans="1:9">
      <c r="A29" s="11">
        <v>23</v>
      </c>
      <c r="B29" s="14" t="s">
        <v>526</v>
      </c>
      <c r="C29" s="11" t="s">
        <v>504</v>
      </c>
      <c r="D29" s="11">
        <v>300</v>
      </c>
      <c r="E29" s="13">
        <v>53.7004</v>
      </c>
      <c r="F29" s="13">
        <v>4.6696</v>
      </c>
      <c r="G29" s="13">
        <f t="shared" si="0"/>
        <v>1.611012</v>
      </c>
      <c r="H29" s="13">
        <f t="shared" si="1"/>
        <v>0.140088</v>
      </c>
      <c r="I29" s="17"/>
    </row>
    <row r="30" spans="1:9">
      <c r="A30" s="11">
        <v>24</v>
      </c>
      <c r="B30" s="14" t="s">
        <v>527</v>
      </c>
      <c r="C30" s="11" t="s">
        <v>504</v>
      </c>
      <c r="D30" s="11">
        <v>300</v>
      </c>
      <c r="E30" s="13">
        <v>80.7668</v>
      </c>
      <c r="F30" s="13">
        <v>7.0232</v>
      </c>
      <c r="G30" s="13">
        <f t="shared" si="0"/>
        <v>2.423004</v>
      </c>
      <c r="H30" s="13">
        <f t="shared" si="1"/>
        <v>0.210696</v>
      </c>
      <c r="I30" s="17"/>
    </row>
    <row r="31" spans="1:9">
      <c r="A31" s="11">
        <v>25</v>
      </c>
      <c r="B31" s="14" t="s">
        <v>528</v>
      </c>
      <c r="C31" s="11" t="s">
        <v>504</v>
      </c>
      <c r="D31" s="11">
        <v>300</v>
      </c>
      <c r="E31" s="13">
        <v>143.5108</v>
      </c>
      <c r="F31" s="13">
        <v>12.4792</v>
      </c>
      <c r="G31" s="13">
        <f t="shared" si="0"/>
        <v>4.305324</v>
      </c>
      <c r="H31" s="13">
        <f t="shared" si="1"/>
        <v>0.374376</v>
      </c>
      <c r="I31" s="17"/>
    </row>
    <row r="32" spans="1:9">
      <c r="A32" s="11">
        <v>26</v>
      </c>
      <c r="B32" s="14" t="s">
        <v>529</v>
      </c>
      <c r="C32" s="11" t="s">
        <v>504</v>
      </c>
      <c r="D32" s="11">
        <v>300</v>
      </c>
      <c r="E32" s="13">
        <v>247.3052</v>
      </c>
      <c r="F32" s="13">
        <v>21.5048</v>
      </c>
      <c r="G32" s="13">
        <f t="shared" si="0"/>
        <v>7.419156</v>
      </c>
      <c r="H32" s="13">
        <f t="shared" si="1"/>
        <v>0.645144</v>
      </c>
      <c r="I32" s="17"/>
    </row>
    <row r="33" spans="1:8">
      <c r="A33" s="15"/>
      <c r="B33" s="16"/>
      <c r="C33" s="15"/>
      <c r="D33" s="15"/>
      <c r="E33" s="15"/>
      <c r="F33" s="15"/>
      <c r="G33" s="15"/>
      <c r="H33" s="15"/>
    </row>
    <row r="34" spans="1:8">
      <c r="A34" s="15"/>
      <c r="B34" s="16"/>
      <c r="C34" s="15"/>
      <c r="D34" s="15"/>
      <c r="E34" s="15"/>
      <c r="F34" s="15"/>
      <c r="G34" s="15"/>
      <c r="H34" s="15"/>
    </row>
    <row r="35" spans="1:8">
      <c r="A35" s="15"/>
      <c r="B35" s="16"/>
      <c r="C35" s="15"/>
      <c r="D35" s="15"/>
      <c r="E35" s="15"/>
      <c r="F35" s="15"/>
      <c r="G35" s="15"/>
      <c r="H35" s="15"/>
    </row>
    <row r="36" spans="1:8">
      <c r="A36" s="15"/>
      <c r="B36" s="16"/>
      <c r="C36" s="15"/>
      <c r="D36" s="15"/>
      <c r="E36" s="15"/>
      <c r="F36" s="15"/>
      <c r="G36" s="15"/>
      <c r="H36" s="15"/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16"/>
      <c r="C38" s="15"/>
      <c r="D38" s="15"/>
      <c r="E38" s="15"/>
      <c r="F38" s="15"/>
      <c r="G38" s="15"/>
      <c r="H38" s="15"/>
    </row>
    <row r="39" spans="1:8">
      <c r="A39" s="15"/>
      <c r="B39" s="16"/>
      <c r="C39" s="15"/>
      <c r="D39" s="15"/>
      <c r="E39" s="15"/>
      <c r="F39" s="15"/>
      <c r="G39" s="15"/>
      <c r="H39" s="15"/>
    </row>
    <row r="40" spans="1:8">
      <c r="A40" s="15"/>
      <c r="B40" s="16"/>
      <c r="C40" s="15"/>
      <c r="D40" s="15"/>
      <c r="E40" s="15"/>
      <c r="F40" s="15"/>
      <c r="G40" s="15"/>
      <c r="H40" s="15"/>
    </row>
    <row r="41" spans="1:8">
      <c r="A41" s="15"/>
      <c r="B41" s="16"/>
      <c r="C41" s="15"/>
      <c r="D41" s="15"/>
      <c r="E41" s="15"/>
      <c r="F41" s="15"/>
      <c r="G41" s="15"/>
      <c r="H41" s="15"/>
    </row>
    <row r="42" spans="1:8">
      <c r="A42" s="15"/>
      <c r="B42" s="16"/>
      <c r="C42" s="15"/>
      <c r="D42" s="15"/>
      <c r="E42" s="15"/>
      <c r="F42" s="15"/>
      <c r="G42" s="15"/>
      <c r="H42" s="15"/>
    </row>
    <row r="43" spans="1:8">
      <c r="A43" s="15"/>
      <c r="B43" s="16"/>
      <c r="C43" s="15"/>
      <c r="D43" s="15"/>
      <c r="E43" s="15"/>
      <c r="F43" s="15"/>
      <c r="G43" s="15"/>
      <c r="H43" s="15"/>
    </row>
    <row r="44" spans="1:8">
      <c r="A44" s="15"/>
      <c r="B44" s="16"/>
      <c r="C44" s="15"/>
      <c r="D44" s="15"/>
      <c r="E44" s="15"/>
      <c r="F44" s="15"/>
      <c r="G44" s="15"/>
      <c r="H44" s="15"/>
    </row>
    <row r="45" spans="1:8">
      <c r="A45" s="15"/>
      <c r="B45" s="16"/>
      <c r="C45" s="15"/>
      <c r="D45" s="15"/>
      <c r="E45" s="15"/>
      <c r="F45" s="15"/>
      <c r="G45" s="15"/>
      <c r="H45" s="15"/>
    </row>
    <row r="46" spans="1:8">
      <c r="A46" s="15"/>
      <c r="B46" s="16"/>
      <c r="C46" s="15"/>
      <c r="D46" s="15"/>
      <c r="E46" s="15"/>
      <c r="F46" s="15"/>
      <c r="G46" s="15"/>
      <c r="H46" s="15"/>
    </row>
    <row r="47" spans="1:8">
      <c r="A47" s="15"/>
      <c r="B47" s="16"/>
      <c r="C47" s="15"/>
      <c r="D47" s="15"/>
      <c r="E47" s="15"/>
      <c r="F47" s="15"/>
      <c r="G47" s="15"/>
      <c r="H47" s="15"/>
    </row>
    <row r="48" spans="1:8">
      <c r="A48" s="15"/>
      <c r="B48" s="16"/>
      <c r="C48" s="15"/>
      <c r="D48" s="15"/>
      <c r="E48" s="15"/>
      <c r="F48" s="15"/>
      <c r="G48" s="15"/>
      <c r="H48" s="15"/>
    </row>
    <row r="49" spans="1:8">
      <c r="A49" s="15"/>
      <c r="B49" s="16"/>
      <c r="C49" s="15"/>
      <c r="D49" s="15"/>
      <c r="E49" s="15"/>
      <c r="F49" s="15"/>
      <c r="G49" s="15"/>
      <c r="H49" s="15"/>
    </row>
    <row r="50" spans="1:8">
      <c r="A50" s="15"/>
      <c r="B50" s="16"/>
      <c r="C50" s="15"/>
      <c r="D50" s="15"/>
      <c r="E50" s="15"/>
      <c r="F50" s="15"/>
      <c r="G50" s="15"/>
      <c r="H50" s="15"/>
    </row>
    <row r="51" spans="1:8">
      <c r="A51" s="15"/>
      <c r="B51" s="16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opLeftCell="N10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21" t="s">
        <v>530</v>
      </c>
      <c r="B2" s="21"/>
      <c r="C2" s="21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530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3240870.4</v>
      </c>
    </row>
    <row r="5" ht="22.5" spans="1:23">
      <c r="A5" s="27">
        <v>1</v>
      </c>
      <c r="B5" s="28" t="s">
        <v>531</v>
      </c>
      <c r="C5" s="28" t="s">
        <v>532</v>
      </c>
      <c r="D5" s="28"/>
      <c r="E5" s="29" t="s">
        <v>291</v>
      </c>
      <c r="F5" s="30">
        <v>10</v>
      </c>
      <c r="G5" s="30">
        <v>844.56</v>
      </c>
      <c r="H5" s="30">
        <v>8445.6</v>
      </c>
      <c r="I5" s="30">
        <v>5748.1</v>
      </c>
      <c r="J5" s="30"/>
      <c r="K5" s="30">
        <v>743.9</v>
      </c>
      <c r="L5" s="30">
        <v>1953.6</v>
      </c>
      <c r="M5" s="44">
        <v>600000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86531.35</v>
      </c>
    </row>
    <row r="6" spans="1:23">
      <c r="A6" s="27"/>
      <c r="B6" s="28" t="s">
        <v>159</v>
      </c>
      <c r="C6" s="28" t="s">
        <v>532</v>
      </c>
      <c r="D6" s="28"/>
      <c r="E6" s="29" t="s">
        <v>291</v>
      </c>
      <c r="F6" s="30">
        <v>10</v>
      </c>
      <c r="G6" s="30">
        <v>60000</v>
      </c>
      <c r="H6" s="28"/>
      <c r="I6" s="28"/>
      <c r="J6" s="28"/>
      <c r="K6" s="28"/>
      <c r="L6" s="28"/>
      <c r="M6" s="44">
        <v>600000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352199.19</v>
      </c>
    </row>
    <row r="7" ht="22.5" spans="1:23">
      <c r="A7" s="27">
        <v>2</v>
      </c>
      <c r="B7" s="28" t="s">
        <v>110</v>
      </c>
      <c r="C7" s="28" t="s">
        <v>533</v>
      </c>
      <c r="D7" s="28"/>
      <c r="E7" s="29" t="s">
        <v>249</v>
      </c>
      <c r="F7" s="30">
        <v>1</v>
      </c>
      <c r="G7" s="30">
        <v>100000</v>
      </c>
      <c r="H7" s="30">
        <v>100000</v>
      </c>
      <c r="I7" s="30"/>
      <c r="J7" s="30"/>
      <c r="K7" s="30">
        <v>100000</v>
      </c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16779.6</v>
      </c>
    </row>
    <row r="8" ht="22.5" spans="1:23">
      <c r="A8" s="27">
        <v>3</v>
      </c>
      <c r="B8" s="28" t="s">
        <v>534</v>
      </c>
      <c r="C8" s="28" t="s">
        <v>535</v>
      </c>
      <c r="D8" s="28"/>
      <c r="E8" s="29" t="s">
        <v>249</v>
      </c>
      <c r="F8" s="30">
        <v>1</v>
      </c>
      <c r="G8" s="30">
        <v>150000</v>
      </c>
      <c r="H8" s="30">
        <v>150000</v>
      </c>
      <c r="I8" s="30"/>
      <c r="J8" s="30"/>
      <c r="K8" s="30">
        <v>150000</v>
      </c>
      <c r="L8" s="30"/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2785360.26</v>
      </c>
    </row>
    <row r="9" ht="22.5" spans="1:23">
      <c r="A9" s="27">
        <v>4</v>
      </c>
      <c r="B9" s="28" t="s">
        <v>536</v>
      </c>
      <c r="C9" s="28" t="s">
        <v>537</v>
      </c>
      <c r="D9" s="28"/>
      <c r="E9" s="29" t="s">
        <v>291</v>
      </c>
      <c r="F9" s="30">
        <v>12</v>
      </c>
      <c r="G9" s="30">
        <v>1067.05</v>
      </c>
      <c r="H9" s="30">
        <v>12804.6</v>
      </c>
      <c r="I9" s="30">
        <v>10404.84</v>
      </c>
      <c r="J9" s="30"/>
      <c r="K9" s="30">
        <v>386.16</v>
      </c>
      <c r="L9" s="30">
        <v>2013.6</v>
      </c>
      <c r="M9" s="44">
        <v>240000</v>
      </c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538</v>
      </c>
      <c r="W9" s="44">
        <v>7052.31</v>
      </c>
    </row>
    <row r="10" spans="1:23">
      <c r="A10" s="27"/>
      <c r="B10" s="28" t="s">
        <v>159</v>
      </c>
      <c r="C10" s="28" t="s">
        <v>537</v>
      </c>
      <c r="D10" s="28"/>
      <c r="E10" s="29" t="s">
        <v>291</v>
      </c>
      <c r="F10" s="30">
        <v>12</v>
      </c>
      <c r="G10" s="30">
        <v>20000</v>
      </c>
      <c r="H10" s="28"/>
      <c r="I10" s="28"/>
      <c r="J10" s="28"/>
      <c r="K10" s="28"/>
      <c r="L10" s="28"/>
      <c r="M10" s="44">
        <v>240000</v>
      </c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539</v>
      </c>
      <c r="W10" s="44">
        <v>4482.32</v>
      </c>
    </row>
    <row r="11" ht="22.5" spans="1:23">
      <c r="A11" s="27">
        <v>5</v>
      </c>
      <c r="B11" s="28" t="s">
        <v>540</v>
      </c>
      <c r="C11" s="28" t="s">
        <v>541</v>
      </c>
      <c r="D11" s="28"/>
      <c r="E11" s="29" t="s">
        <v>291</v>
      </c>
      <c r="F11" s="30">
        <v>4</v>
      </c>
      <c r="G11" s="30">
        <v>437.44</v>
      </c>
      <c r="H11" s="30">
        <v>1749.76</v>
      </c>
      <c r="I11" s="30">
        <v>854.28</v>
      </c>
      <c r="J11" s="30"/>
      <c r="K11" s="30">
        <v>479</v>
      </c>
      <c r="L11" s="30">
        <v>416.48</v>
      </c>
      <c r="M11" s="44">
        <v>80000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64889.68</v>
      </c>
    </row>
    <row r="12" spans="1:23">
      <c r="A12" s="27"/>
      <c r="B12" s="28" t="s">
        <v>159</v>
      </c>
      <c r="C12" s="28" t="s">
        <v>542</v>
      </c>
      <c r="D12" s="28"/>
      <c r="E12" s="29" t="s">
        <v>291</v>
      </c>
      <c r="F12" s="30">
        <v>4</v>
      </c>
      <c r="G12" s="30">
        <v>20000</v>
      </c>
      <c r="H12" s="28"/>
      <c r="I12" s="28"/>
      <c r="J12" s="28"/>
      <c r="K12" s="28"/>
      <c r="L12" s="28"/>
      <c r="M12" s="44">
        <v>80000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22.5" spans="1:23">
      <c r="A13" s="27">
        <v>6</v>
      </c>
      <c r="B13" s="28" t="s">
        <v>543</v>
      </c>
      <c r="C13" s="28" t="s">
        <v>544</v>
      </c>
      <c r="D13" s="28"/>
      <c r="E13" s="29" t="s">
        <v>291</v>
      </c>
      <c r="F13" s="30">
        <v>3</v>
      </c>
      <c r="G13" s="30">
        <v>3134.37</v>
      </c>
      <c r="H13" s="30">
        <v>9403.11</v>
      </c>
      <c r="I13" s="30">
        <v>7223.28</v>
      </c>
      <c r="J13" s="30"/>
      <c r="K13" s="30">
        <v>349.47</v>
      </c>
      <c r="L13" s="30">
        <v>1830.36</v>
      </c>
      <c r="M13" s="44">
        <v>460619.46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64889.68</v>
      </c>
    </row>
    <row r="14" spans="1:23">
      <c r="A14" s="27"/>
      <c r="B14" s="28" t="s">
        <v>159</v>
      </c>
      <c r="C14" s="28" t="s">
        <v>545</v>
      </c>
      <c r="D14" s="28"/>
      <c r="E14" s="29" t="s">
        <v>291</v>
      </c>
      <c r="F14" s="30">
        <v>3</v>
      </c>
      <c r="G14" s="30">
        <v>153539.82</v>
      </c>
      <c r="H14" s="28"/>
      <c r="I14" s="28"/>
      <c r="J14" s="28"/>
      <c r="K14" s="28"/>
      <c r="L14" s="28"/>
      <c r="M14" s="44">
        <v>460619.46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7</v>
      </c>
      <c r="B15" s="28" t="s">
        <v>536</v>
      </c>
      <c r="C15" s="28" t="s">
        <v>546</v>
      </c>
      <c r="D15" s="28"/>
      <c r="E15" s="29" t="s">
        <v>291</v>
      </c>
      <c r="F15" s="30">
        <v>5</v>
      </c>
      <c r="G15" s="30">
        <v>1067.05</v>
      </c>
      <c r="H15" s="30">
        <v>5335.25</v>
      </c>
      <c r="I15" s="30">
        <v>4335.35</v>
      </c>
      <c r="J15" s="30"/>
      <c r="K15" s="30">
        <v>160.9</v>
      </c>
      <c r="L15" s="30">
        <v>839</v>
      </c>
      <c r="M15" s="44">
        <v>150000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spans="1:23">
      <c r="A16" s="27"/>
      <c r="B16" s="28" t="s">
        <v>159</v>
      </c>
      <c r="C16" s="28" t="s">
        <v>546</v>
      </c>
      <c r="D16" s="28"/>
      <c r="E16" s="29" t="s">
        <v>291</v>
      </c>
      <c r="F16" s="30">
        <v>5</v>
      </c>
      <c r="G16" s="30">
        <v>30000</v>
      </c>
      <c r="H16" s="28"/>
      <c r="I16" s="28"/>
      <c r="J16" s="28"/>
      <c r="K16" s="28"/>
      <c r="L16" s="28"/>
      <c r="M16" s="44">
        <v>150000</v>
      </c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547</v>
      </c>
      <c r="W16" s="44">
        <v>12616.27</v>
      </c>
    </row>
    <row r="17" ht="22.5" spans="1:23">
      <c r="A17" s="27">
        <v>8</v>
      </c>
      <c r="B17" s="28" t="s">
        <v>536</v>
      </c>
      <c r="C17" s="28" t="s">
        <v>548</v>
      </c>
      <c r="D17" s="28"/>
      <c r="E17" s="29" t="s">
        <v>291</v>
      </c>
      <c r="F17" s="30">
        <v>2</v>
      </c>
      <c r="G17" s="30">
        <v>1067.05</v>
      </c>
      <c r="H17" s="30">
        <v>2134.1</v>
      </c>
      <c r="I17" s="30">
        <v>1734.14</v>
      </c>
      <c r="J17" s="30"/>
      <c r="K17" s="30">
        <v>64.36</v>
      </c>
      <c r="L17" s="30">
        <v>335.6</v>
      </c>
      <c r="M17" s="44">
        <v>60000</v>
      </c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549</v>
      </c>
      <c r="W17" s="44">
        <v>7173.45</v>
      </c>
    </row>
    <row r="18" spans="1:23">
      <c r="A18" s="27"/>
      <c r="B18" s="28" t="s">
        <v>159</v>
      </c>
      <c r="C18" s="28" t="s">
        <v>548</v>
      </c>
      <c r="D18" s="28"/>
      <c r="E18" s="29" t="s">
        <v>291</v>
      </c>
      <c r="F18" s="30">
        <v>2</v>
      </c>
      <c r="G18" s="30">
        <v>30000</v>
      </c>
      <c r="H18" s="28"/>
      <c r="I18" s="28"/>
      <c r="J18" s="28"/>
      <c r="K18" s="28"/>
      <c r="L18" s="28"/>
      <c r="M18" s="44">
        <v>60000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3332602.11</v>
      </c>
    </row>
    <row r="19" ht="22.5" spans="1:23">
      <c r="A19" s="27">
        <v>9</v>
      </c>
      <c r="B19" s="28" t="s">
        <v>536</v>
      </c>
      <c r="C19" s="28" t="s">
        <v>550</v>
      </c>
      <c r="D19" s="28"/>
      <c r="E19" s="29" t="s">
        <v>291</v>
      </c>
      <c r="F19" s="30">
        <v>2</v>
      </c>
      <c r="G19" s="30">
        <v>1067.05</v>
      </c>
      <c r="H19" s="30">
        <v>2134.1</v>
      </c>
      <c r="I19" s="30">
        <v>1734.14</v>
      </c>
      <c r="J19" s="30"/>
      <c r="K19" s="30">
        <v>64.36</v>
      </c>
      <c r="L19" s="30">
        <v>335.6</v>
      </c>
      <c r="M19" s="44">
        <v>60000</v>
      </c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299934.19</v>
      </c>
    </row>
    <row r="20" spans="1:23">
      <c r="A20" s="27"/>
      <c r="B20" s="28" t="s">
        <v>159</v>
      </c>
      <c r="C20" s="28" t="s">
        <v>550</v>
      </c>
      <c r="D20" s="28"/>
      <c r="E20" s="29" t="s">
        <v>291</v>
      </c>
      <c r="F20" s="30">
        <v>2</v>
      </c>
      <c r="G20" s="30">
        <v>30000</v>
      </c>
      <c r="H20" s="28"/>
      <c r="I20" s="28"/>
      <c r="J20" s="28"/>
      <c r="K20" s="28"/>
      <c r="L20" s="28"/>
      <c r="M20" s="44">
        <v>60000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3632536.3</v>
      </c>
    </row>
    <row r="21" ht="22.5" spans="1:23">
      <c r="A21" s="27">
        <v>10</v>
      </c>
      <c r="B21" s="28" t="s">
        <v>551</v>
      </c>
      <c r="C21" s="28" t="s">
        <v>552</v>
      </c>
      <c r="D21" s="28"/>
      <c r="E21" s="29" t="s">
        <v>291</v>
      </c>
      <c r="F21" s="30">
        <v>7</v>
      </c>
      <c r="G21" s="30">
        <v>399.34</v>
      </c>
      <c r="H21" s="30">
        <v>2795.38</v>
      </c>
      <c r="I21" s="30">
        <v>1990.52</v>
      </c>
      <c r="J21" s="30"/>
      <c r="K21" s="30">
        <v>155.54</v>
      </c>
      <c r="L21" s="30">
        <v>649.32</v>
      </c>
      <c r="M21" s="44">
        <v>17500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3632547.53</v>
      </c>
    </row>
    <row r="22" ht="13.5" spans="1:23">
      <c r="A22" s="27"/>
      <c r="B22" s="28" t="s">
        <v>159</v>
      </c>
      <c r="C22" s="28" t="s">
        <v>553</v>
      </c>
      <c r="D22" s="28"/>
      <c r="E22" s="29" t="s">
        <v>291</v>
      </c>
      <c r="F22" s="30">
        <v>7</v>
      </c>
      <c r="G22" s="30">
        <v>2500</v>
      </c>
      <c r="H22" s="28"/>
      <c r="I22" s="28"/>
      <c r="J22" s="28"/>
      <c r="K22" s="28"/>
      <c r="L22" s="28"/>
      <c r="M22" s="44">
        <v>17500</v>
      </c>
      <c r="P22" s="37"/>
      <c r="Q22" s="50" t="s">
        <v>201</v>
      </c>
      <c r="R22" s="50"/>
      <c r="S22" s="50"/>
      <c r="T22" s="33" t="s">
        <v>554</v>
      </c>
      <c r="U22" s="33"/>
      <c r="V22" s="33"/>
      <c r="W22" s="51"/>
    </row>
    <row r="23" ht="22.5" spans="1:13">
      <c r="A23" s="27">
        <v>11</v>
      </c>
      <c r="B23" s="28" t="s">
        <v>555</v>
      </c>
      <c r="C23" s="28" t="s">
        <v>556</v>
      </c>
      <c r="D23" s="28"/>
      <c r="E23" s="29" t="s">
        <v>155</v>
      </c>
      <c r="F23" s="30">
        <v>4</v>
      </c>
      <c r="G23" s="30">
        <v>113.36</v>
      </c>
      <c r="H23" s="30">
        <v>453.44</v>
      </c>
      <c r="I23" s="30">
        <v>341.6</v>
      </c>
      <c r="J23" s="30"/>
      <c r="K23" s="30">
        <v>30.2</v>
      </c>
      <c r="L23" s="30">
        <v>81.64</v>
      </c>
      <c r="M23" s="44">
        <v>10504</v>
      </c>
    </row>
    <row r="24" spans="1:13">
      <c r="A24" s="27"/>
      <c r="B24" s="28" t="s">
        <v>159</v>
      </c>
      <c r="C24" s="28" t="s">
        <v>557</v>
      </c>
      <c r="D24" s="28"/>
      <c r="E24" s="29" t="s">
        <v>19</v>
      </c>
      <c r="F24" s="30">
        <v>40.4</v>
      </c>
      <c r="G24" s="30">
        <v>260</v>
      </c>
      <c r="H24" s="28"/>
      <c r="I24" s="28"/>
      <c r="J24" s="28"/>
      <c r="K24" s="28"/>
      <c r="L24" s="28"/>
      <c r="M24" s="44">
        <v>10504</v>
      </c>
    </row>
    <row r="25" ht="22.5" spans="1:13">
      <c r="A25" s="27">
        <v>12</v>
      </c>
      <c r="B25" s="28" t="s">
        <v>555</v>
      </c>
      <c r="C25" s="28" t="s">
        <v>556</v>
      </c>
      <c r="D25" s="28"/>
      <c r="E25" s="29" t="s">
        <v>155</v>
      </c>
      <c r="F25" s="30">
        <v>110</v>
      </c>
      <c r="G25" s="30">
        <v>113.36</v>
      </c>
      <c r="H25" s="30">
        <v>12469.6</v>
      </c>
      <c r="I25" s="30">
        <v>9394</v>
      </c>
      <c r="J25" s="30"/>
      <c r="K25" s="30">
        <v>830.5</v>
      </c>
      <c r="L25" s="30">
        <v>2245.1</v>
      </c>
      <c r="M25" s="44">
        <v>358641.8</v>
      </c>
    </row>
    <row r="26" spans="1:13">
      <c r="A26" s="27"/>
      <c r="B26" s="28" t="s">
        <v>159</v>
      </c>
      <c r="C26" s="28" t="s">
        <v>558</v>
      </c>
      <c r="D26" s="28"/>
      <c r="E26" s="29" t="s">
        <v>19</v>
      </c>
      <c r="F26" s="30">
        <v>1111</v>
      </c>
      <c r="G26" s="30">
        <v>322.81</v>
      </c>
      <c r="H26" s="28"/>
      <c r="I26" s="28"/>
      <c r="J26" s="28"/>
      <c r="K26" s="28"/>
      <c r="L26" s="28"/>
      <c r="M26" s="44">
        <v>358641.91</v>
      </c>
    </row>
    <row r="27" ht="22.5" spans="1:13">
      <c r="A27" s="27">
        <v>13</v>
      </c>
      <c r="B27" s="28" t="s">
        <v>555</v>
      </c>
      <c r="C27" s="28" t="s">
        <v>556</v>
      </c>
      <c r="D27" s="28"/>
      <c r="E27" s="29" t="s">
        <v>155</v>
      </c>
      <c r="F27" s="30">
        <v>140</v>
      </c>
      <c r="G27" s="30">
        <v>113.36</v>
      </c>
      <c r="H27" s="30">
        <v>15870.4</v>
      </c>
      <c r="I27" s="30">
        <v>11956</v>
      </c>
      <c r="J27" s="30"/>
      <c r="K27" s="30">
        <v>1057</v>
      </c>
      <c r="L27" s="30">
        <v>2857.4</v>
      </c>
      <c r="M27" s="44">
        <v>576163</v>
      </c>
    </row>
    <row r="28" ht="13.5" spans="1:13">
      <c r="A28" s="31"/>
      <c r="B28" s="32" t="s">
        <v>159</v>
      </c>
      <c r="C28" s="32" t="s">
        <v>559</v>
      </c>
      <c r="D28" s="32"/>
      <c r="E28" s="33" t="s">
        <v>19</v>
      </c>
      <c r="F28" s="34">
        <v>1414</v>
      </c>
      <c r="G28" s="34">
        <v>407.47</v>
      </c>
      <c r="H28" s="32"/>
      <c r="I28" s="32"/>
      <c r="J28" s="32"/>
      <c r="K28" s="32"/>
      <c r="L28" s="32"/>
      <c r="M28" s="45">
        <v>576162.58</v>
      </c>
    </row>
    <row r="29" spans="1:13">
      <c r="A29" s="35" t="s">
        <v>207</v>
      </c>
      <c r="B29" s="35"/>
      <c r="C29" s="35"/>
      <c r="D29" s="36" t="s">
        <v>208</v>
      </c>
      <c r="E29" s="36"/>
      <c r="F29" s="36"/>
      <c r="G29" s="36"/>
      <c r="H29" s="36"/>
      <c r="I29" s="36"/>
      <c r="J29" s="46" t="s">
        <v>209</v>
      </c>
      <c r="K29" s="46"/>
      <c r="L29" s="46"/>
      <c r="M29" s="46"/>
    </row>
    <row r="30" ht="27" spans="1:13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38"/>
      <c r="K30" s="38"/>
      <c r="L30" s="38"/>
      <c r="M30" s="38"/>
    </row>
    <row r="31" ht="13.5" spans="1:13">
      <c r="A31" s="21" t="s">
        <v>530</v>
      </c>
      <c r="B31" s="21"/>
      <c r="C31" s="21"/>
      <c r="D31" s="22"/>
      <c r="E31" s="22"/>
      <c r="F31" s="22"/>
      <c r="G31" s="22"/>
      <c r="H31" s="22"/>
      <c r="I31" s="22"/>
      <c r="J31" s="39" t="s">
        <v>288</v>
      </c>
      <c r="K31" s="39"/>
      <c r="L31" s="39"/>
      <c r="M31" s="39"/>
    </row>
    <row r="32" spans="1:13">
      <c r="A32" s="23" t="s">
        <v>98</v>
      </c>
      <c r="B32" s="24" t="s">
        <v>99</v>
      </c>
      <c r="C32" s="24" t="s">
        <v>100</v>
      </c>
      <c r="D32" s="24"/>
      <c r="E32" s="24" t="s">
        <v>101</v>
      </c>
      <c r="F32" s="24" t="s">
        <v>102</v>
      </c>
      <c r="G32" s="24" t="s">
        <v>103</v>
      </c>
      <c r="H32" s="24" t="s">
        <v>104</v>
      </c>
      <c r="I32" s="24" t="s">
        <v>105</v>
      </c>
      <c r="J32" s="24"/>
      <c r="K32" s="24"/>
      <c r="L32" s="24"/>
      <c r="M32" s="41" t="s">
        <v>106</v>
      </c>
    </row>
    <row r="33" spans="1:13">
      <c r="A33" s="25"/>
      <c r="B33" s="26"/>
      <c r="C33" s="26"/>
      <c r="D33" s="26"/>
      <c r="E33" s="26"/>
      <c r="F33" s="26"/>
      <c r="G33" s="26"/>
      <c r="H33" s="26"/>
      <c r="I33" s="26" t="s">
        <v>107</v>
      </c>
      <c r="J33" s="26"/>
      <c r="K33" s="26" t="s">
        <v>108</v>
      </c>
      <c r="L33" s="26" t="s">
        <v>109</v>
      </c>
      <c r="M33" s="43"/>
    </row>
    <row r="34" ht="22.5" spans="1:13">
      <c r="A34" s="27">
        <v>14</v>
      </c>
      <c r="B34" s="28" t="s">
        <v>560</v>
      </c>
      <c r="C34" s="28" t="s">
        <v>561</v>
      </c>
      <c r="D34" s="28"/>
      <c r="E34" s="29" t="s">
        <v>155</v>
      </c>
      <c r="F34" s="30">
        <v>20</v>
      </c>
      <c r="G34" s="30">
        <v>71.19</v>
      </c>
      <c r="H34" s="30">
        <v>1423.8</v>
      </c>
      <c r="I34" s="30">
        <v>1135.2</v>
      </c>
      <c r="J34" s="30"/>
      <c r="K34" s="30">
        <v>90.6</v>
      </c>
      <c r="L34" s="30">
        <v>198</v>
      </c>
      <c r="M34" s="44">
        <v>17622.4</v>
      </c>
    </row>
    <row r="35" spans="1:13">
      <c r="A35" s="27"/>
      <c r="B35" s="28" t="s">
        <v>159</v>
      </c>
      <c r="C35" s="28" t="s">
        <v>562</v>
      </c>
      <c r="D35" s="28"/>
      <c r="E35" s="29" t="s">
        <v>19</v>
      </c>
      <c r="F35" s="30">
        <v>202</v>
      </c>
      <c r="G35" s="30">
        <v>87.24</v>
      </c>
      <c r="H35" s="28"/>
      <c r="I35" s="28"/>
      <c r="J35" s="28"/>
      <c r="K35" s="28"/>
      <c r="L35" s="28"/>
      <c r="M35" s="44">
        <v>17622.48</v>
      </c>
    </row>
    <row r="36" ht="22.5" spans="1:13">
      <c r="A36" s="27">
        <v>15</v>
      </c>
      <c r="B36" s="28" t="s">
        <v>560</v>
      </c>
      <c r="C36" s="28" t="s">
        <v>561</v>
      </c>
      <c r="D36" s="28"/>
      <c r="E36" s="29" t="s">
        <v>155</v>
      </c>
      <c r="F36" s="30">
        <v>120</v>
      </c>
      <c r="G36" s="30">
        <v>71.19</v>
      </c>
      <c r="H36" s="30">
        <v>8542.8</v>
      </c>
      <c r="I36" s="30">
        <v>6811.2</v>
      </c>
      <c r="J36" s="30"/>
      <c r="K36" s="30">
        <v>543.6</v>
      </c>
      <c r="L36" s="30">
        <v>1188</v>
      </c>
      <c r="M36" s="44">
        <v>43656</v>
      </c>
    </row>
    <row r="37" spans="1:13">
      <c r="A37" s="27"/>
      <c r="B37" s="28" t="s">
        <v>159</v>
      </c>
      <c r="C37" s="28" t="s">
        <v>563</v>
      </c>
      <c r="D37" s="28"/>
      <c r="E37" s="29" t="s">
        <v>19</v>
      </c>
      <c r="F37" s="30">
        <v>1212</v>
      </c>
      <c r="G37" s="30">
        <v>36.02</v>
      </c>
      <c r="H37" s="28"/>
      <c r="I37" s="28"/>
      <c r="J37" s="28"/>
      <c r="K37" s="28"/>
      <c r="L37" s="28"/>
      <c r="M37" s="44">
        <v>43656.24</v>
      </c>
    </row>
    <row r="38" ht="22.5" spans="1:13">
      <c r="A38" s="27">
        <v>16</v>
      </c>
      <c r="B38" s="28" t="s">
        <v>564</v>
      </c>
      <c r="C38" s="28" t="s">
        <v>565</v>
      </c>
      <c r="D38" s="28"/>
      <c r="E38" s="29" t="s">
        <v>155</v>
      </c>
      <c r="F38" s="30">
        <v>10</v>
      </c>
      <c r="G38" s="30">
        <v>168.37</v>
      </c>
      <c r="H38" s="30">
        <v>1683.7</v>
      </c>
      <c r="I38" s="30">
        <v>1037.5</v>
      </c>
      <c r="J38" s="30"/>
      <c r="K38" s="30">
        <v>533</v>
      </c>
      <c r="L38" s="30">
        <v>113.2</v>
      </c>
      <c r="M38" s="44">
        <v>5806.1</v>
      </c>
    </row>
    <row r="39" spans="1:13">
      <c r="A39" s="27"/>
      <c r="B39" s="28" t="s">
        <v>159</v>
      </c>
      <c r="C39" s="28" t="s">
        <v>566</v>
      </c>
      <c r="D39" s="28"/>
      <c r="E39" s="29" t="s">
        <v>19</v>
      </c>
      <c r="F39" s="30">
        <v>103</v>
      </c>
      <c r="G39" s="30">
        <v>56.37</v>
      </c>
      <c r="H39" s="28"/>
      <c r="I39" s="28"/>
      <c r="J39" s="28"/>
      <c r="K39" s="28"/>
      <c r="L39" s="28"/>
      <c r="M39" s="44">
        <v>5806.11</v>
      </c>
    </row>
    <row r="40" ht="22.5" spans="1:13">
      <c r="A40" s="27">
        <v>17</v>
      </c>
      <c r="B40" s="28" t="s">
        <v>567</v>
      </c>
      <c r="C40" s="28" t="s">
        <v>568</v>
      </c>
      <c r="D40" s="28"/>
      <c r="E40" s="29" t="s">
        <v>155</v>
      </c>
      <c r="F40" s="30">
        <v>30</v>
      </c>
      <c r="G40" s="30">
        <v>149</v>
      </c>
      <c r="H40" s="30">
        <v>4470</v>
      </c>
      <c r="I40" s="30">
        <v>2868.6</v>
      </c>
      <c r="J40" s="30"/>
      <c r="K40" s="30">
        <v>1270.5</v>
      </c>
      <c r="L40" s="30">
        <v>330.9</v>
      </c>
      <c r="M40" s="44">
        <v>9749.1</v>
      </c>
    </row>
    <row r="41" spans="1:13">
      <c r="A41" s="27"/>
      <c r="B41" s="28" t="s">
        <v>159</v>
      </c>
      <c r="C41" s="28" t="s">
        <v>569</v>
      </c>
      <c r="D41" s="28"/>
      <c r="E41" s="29" t="s">
        <v>19</v>
      </c>
      <c r="F41" s="30">
        <v>309</v>
      </c>
      <c r="G41" s="30">
        <v>31.55</v>
      </c>
      <c r="H41" s="28"/>
      <c r="I41" s="28"/>
      <c r="J41" s="28"/>
      <c r="K41" s="28"/>
      <c r="L41" s="28"/>
      <c r="M41" s="44">
        <v>9748.95</v>
      </c>
    </row>
    <row r="42" ht="22.5" spans="1:13">
      <c r="A42" s="27">
        <v>18</v>
      </c>
      <c r="B42" s="28" t="s">
        <v>567</v>
      </c>
      <c r="C42" s="28" t="s">
        <v>570</v>
      </c>
      <c r="D42" s="28"/>
      <c r="E42" s="29" t="s">
        <v>155</v>
      </c>
      <c r="F42" s="30">
        <v>30</v>
      </c>
      <c r="G42" s="30">
        <v>149</v>
      </c>
      <c r="H42" s="30">
        <v>4470</v>
      </c>
      <c r="I42" s="30">
        <v>2868.6</v>
      </c>
      <c r="J42" s="30"/>
      <c r="K42" s="30">
        <v>1270.5</v>
      </c>
      <c r="L42" s="30">
        <v>330.9</v>
      </c>
      <c r="M42" s="44">
        <v>8664.3</v>
      </c>
    </row>
    <row r="43" spans="1:13">
      <c r="A43" s="27"/>
      <c r="B43" s="28" t="s">
        <v>159</v>
      </c>
      <c r="C43" s="28" t="s">
        <v>571</v>
      </c>
      <c r="D43" s="28"/>
      <c r="E43" s="29" t="s">
        <v>19</v>
      </c>
      <c r="F43" s="30">
        <v>309</v>
      </c>
      <c r="G43" s="30">
        <v>28.04</v>
      </c>
      <c r="H43" s="28"/>
      <c r="I43" s="28"/>
      <c r="J43" s="28"/>
      <c r="K43" s="28"/>
      <c r="L43" s="28"/>
      <c r="M43" s="44">
        <v>8664.36</v>
      </c>
    </row>
    <row r="44" ht="22.5" spans="1:13">
      <c r="A44" s="27">
        <v>19</v>
      </c>
      <c r="B44" s="28" t="s">
        <v>572</v>
      </c>
      <c r="C44" s="28" t="s">
        <v>573</v>
      </c>
      <c r="D44" s="28"/>
      <c r="E44" s="29" t="s">
        <v>155</v>
      </c>
      <c r="F44" s="30">
        <v>50</v>
      </c>
      <c r="G44" s="30">
        <v>131.07</v>
      </c>
      <c r="H44" s="30">
        <v>6553.5</v>
      </c>
      <c r="I44" s="30">
        <v>4311.5</v>
      </c>
      <c r="J44" s="30"/>
      <c r="K44" s="30">
        <v>1716</v>
      </c>
      <c r="L44" s="30">
        <v>526</v>
      </c>
      <c r="M44" s="44">
        <v>6824</v>
      </c>
    </row>
    <row r="45" spans="1:13">
      <c r="A45" s="27"/>
      <c r="B45" s="28" t="s">
        <v>159</v>
      </c>
      <c r="C45" s="28" t="s">
        <v>574</v>
      </c>
      <c r="D45" s="28"/>
      <c r="E45" s="29" t="s">
        <v>19</v>
      </c>
      <c r="F45" s="30">
        <v>515</v>
      </c>
      <c r="G45" s="30">
        <v>13.25</v>
      </c>
      <c r="H45" s="28"/>
      <c r="I45" s="28"/>
      <c r="J45" s="28"/>
      <c r="K45" s="28"/>
      <c r="L45" s="28"/>
      <c r="M45" s="44">
        <v>6823.75</v>
      </c>
    </row>
    <row r="46" ht="22.5" spans="1:13">
      <c r="A46" s="27">
        <v>20</v>
      </c>
      <c r="B46" s="28" t="s">
        <v>113</v>
      </c>
      <c r="C46" s="28" t="s">
        <v>575</v>
      </c>
      <c r="D46" s="28"/>
      <c r="E46" s="29" t="s">
        <v>249</v>
      </c>
      <c r="F46" s="30">
        <v>23</v>
      </c>
      <c r="G46" s="30">
        <v>4000</v>
      </c>
      <c r="H46" s="30">
        <v>92000</v>
      </c>
      <c r="I46" s="30"/>
      <c r="J46" s="30"/>
      <c r="K46" s="30">
        <v>92000</v>
      </c>
      <c r="L46" s="30"/>
      <c r="M46" s="44"/>
    </row>
    <row r="47" ht="22.5" spans="1:13">
      <c r="A47" s="27">
        <v>21</v>
      </c>
      <c r="B47" s="28" t="s">
        <v>576</v>
      </c>
      <c r="C47" s="28" t="s">
        <v>577</v>
      </c>
      <c r="D47" s="28"/>
      <c r="E47" s="29" t="s">
        <v>155</v>
      </c>
      <c r="F47" s="30">
        <v>30</v>
      </c>
      <c r="G47" s="30">
        <v>425.7</v>
      </c>
      <c r="H47" s="30">
        <v>12771</v>
      </c>
      <c r="I47" s="30">
        <v>11782.5</v>
      </c>
      <c r="J47" s="30"/>
      <c r="K47" s="30">
        <v>453.6</v>
      </c>
      <c r="L47" s="30">
        <v>534.9</v>
      </c>
      <c r="M47" s="44">
        <v>79610.1</v>
      </c>
    </row>
    <row r="48" spans="1:13">
      <c r="A48" s="27"/>
      <c r="B48" s="28" t="s">
        <v>159</v>
      </c>
      <c r="C48" s="28" t="s">
        <v>578</v>
      </c>
      <c r="D48" s="28"/>
      <c r="E48" s="29" t="s">
        <v>19</v>
      </c>
      <c r="F48" s="30">
        <v>303</v>
      </c>
      <c r="G48" s="30">
        <v>262.74</v>
      </c>
      <c r="H48" s="28"/>
      <c r="I48" s="28"/>
      <c r="J48" s="28"/>
      <c r="K48" s="28"/>
      <c r="L48" s="28"/>
      <c r="M48" s="44">
        <v>79610.22</v>
      </c>
    </row>
    <row r="49" ht="13.5" spans="1:13">
      <c r="A49" s="37"/>
      <c r="B49" s="32"/>
      <c r="C49" s="32" t="s">
        <v>119</v>
      </c>
      <c r="D49" s="32"/>
      <c r="E49" s="32"/>
      <c r="F49" s="32"/>
      <c r="G49" s="32"/>
      <c r="H49" s="34">
        <v>455510.14</v>
      </c>
      <c r="I49" s="34">
        <v>86531.35</v>
      </c>
      <c r="J49" s="34"/>
      <c r="K49" s="34">
        <v>352199.19</v>
      </c>
      <c r="L49" s="34">
        <v>16779.6</v>
      </c>
      <c r="M49" s="45">
        <v>2785360.26</v>
      </c>
    </row>
    <row r="50" spans="1:13">
      <c r="A50" s="35" t="s">
        <v>207</v>
      </c>
      <c r="B50" s="35"/>
      <c r="C50" s="35"/>
      <c r="D50" s="36" t="s">
        <v>208</v>
      </c>
      <c r="E50" s="36"/>
      <c r="F50" s="36"/>
      <c r="G50" s="36"/>
      <c r="H50" s="36"/>
      <c r="I50" s="36"/>
      <c r="J50" s="46" t="s">
        <v>209</v>
      </c>
      <c r="K50" s="46"/>
      <c r="L50" s="46"/>
      <c r="M50" s="46"/>
    </row>
  </sheetData>
  <mergeCells count="158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C29"/>
    <mergeCell ref="D29:I29"/>
    <mergeCell ref="J29:M29"/>
    <mergeCell ref="A30:M30"/>
    <mergeCell ref="A31:C31"/>
    <mergeCell ref="D31:I31"/>
    <mergeCell ref="J31:M31"/>
    <mergeCell ref="I32:L32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A50:C50"/>
    <mergeCell ref="D50:I50"/>
    <mergeCell ref="J50:M50"/>
    <mergeCell ref="A3:A4"/>
    <mergeCell ref="A32:A33"/>
    <mergeCell ref="B3:B4"/>
    <mergeCell ref="B32:B33"/>
    <mergeCell ref="E3:E4"/>
    <mergeCell ref="E32:E33"/>
    <mergeCell ref="F3:F4"/>
    <mergeCell ref="F32:F33"/>
    <mergeCell ref="G3:G4"/>
    <mergeCell ref="G32:G33"/>
    <mergeCell ref="H3:H4"/>
    <mergeCell ref="H32:H33"/>
    <mergeCell ref="M3:M4"/>
    <mergeCell ref="M32:M33"/>
    <mergeCell ref="C3:D4"/>
    <mergeCell ref="C32:D33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9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26" style="2" customWidth="1"/>
    <col min="3" max="3" width="8.8" style="2"/>
    <col min="4" max="4" width="9" style="2" customWidth="1"/>
    <col min="5" max="5" width="10.2" style="2" customWidth="1"/>
    <col min="6" max="6" width="9.3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579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580</v>
      </c>
      <c r="C6" s="7"/>
      <c r="D6" s="7"/>
      <c r="E6" s="7"/>
      <c r="F6" s="7"/>
      <c r="G6" s="9">
        <f>SUM(G7:G26)</f>
        <v>47.6882</v>
      </c>
      <c r="H6" s="10"/>
    </row>
    <row r="7" spans="1:9">
      <c r="A7" s="11">
        <v>1</v>
      </c>
      <c r="B7" s="12" t="s">
        <v>581</v>
      </c>
      <c r="C7" s="11" t="s">
        <v>291</v>
      </c>
      <c r="D7" s="11">
        <v>2</v>
      </c>
      <c r="E7" s="13">
        <v>21574</v>
      </c>
      <c r="F7" s="13"/>
      <c r="G7" s="13">
        <f>E7*D7/10000</f>
        <v>4.3148</v>
      </c>
      <c r="H7" s="13"/>
      <c r="I7" s="17"/>
    </row>
    <row r="8" spans="1:9">
      <c r="A8" s="11">
        <v>2</v>
      </c>
      <c r="B8" s="12" t="s">
        <v>582</v>
      </c>
      <c r="C8" s="11" t="s">
        <v>291</v>
      </c>
      <c r="D8" s="11">
        <v>2</v>
      </c>
      <c r="E8" s="13">
        <v>21574</v>
      </c>
      <c r="F8" s="13"/>
      <c r="G8" s="13">
        <f t="shared" ref="G8:G26" si="0">E8*D8/10000</f>
        <v>4.3148</v>
      </c>
      <c r="H8" s="13"/>
      <c r="I8" s="17"/>
    </row>
    <row r="9" spans="1:9">
      <c r="A9" s="11">
        <v>3</v>
      </c>
      <c r="B9" s="12" t="s">
        <v>583</v>
      </c>
      <c r="C9" s="11" t="s">
        <v>291</v>
      </c>
      <c r="D9" s="11">
        <v>2</v>
      </c>
      <c r="E9" s="13">
        <v>32000</v>
      </c>
      <c r="F9" s="13"/>
      <c r="G9" s="13">
        <f t="shared" si="0"/>
        <v>6.4</v>
      </c>
      <c r="H9" s="13"/>
      <c r="I9" s="17"/>
    </row>
    <row r="10" spans="1:9">
      <c r="A10" s="11">
        <v>4</v>
      </c>
      <c r="B10" s="12" t="s">
        <v>584</v>
      </c>
      <c r="C10" s="11" t="s">
        <v>291</v>
      </c>
      <c r="D10" s="11">
        <v>1</v>
      </c>
      <c r="E10" s="13">
        <v>9246</v>
      </c>
      <c r="F10" s="13"/>
      <c r="G10" s="13">
        <f t="shared" si="0"/>
        <v>0.9246</v>
      </c>
      <c r="H10" s="13"/>
      <c r="I10" s="17"/>
    </row>
    <row r="11" spans="1:9">
      <c r="A11" s="11">
        <v>5</v>
      </c>
      <c r="B11" s="12" t="s">
        <v>585</v>
      </c>
      <c r="C11" s="11" t="s">
        <v>291</v>
      </c>
      <c r="D11" s="11">
        <v>1</v>
      </c>
      <c r="E11" s="11">
        <v>1200</v>
      </c>
      <c r="F11" s="13"/>
      <c r="G11" s="13">
        <f t="shared" si="0"/>
        <v>0.12</v>
      </c>
      <c r="H11" s="13"/>
      <c r="I11" s="17"/>
    </row>
    <row r="12" ht="22.5" spans="1:9">
      <c r="A12" s="11">
        <v>6</v>
      </c>
      <c r="B12" s="12" t="s">
        <v>586</v>
      </c>
      <c r="C12" s="11" t="s">
        <v>291</v>
      </c>
      <c r="D12" s="11">
        <v>2</v>
      </c>
      <c r="E12" s="11">
        <v>30820</v>
      </c>
      <c r="F12" s="13"/>
      <c r="G12" s="13">
        <f t="shared" si="0"/>
        <v>6.164</v>
      </c>
      <c r="H12" s="13"/>
      <c r="I12" s="17"/>
    </row>
    <row r="13" spans="1:9">
      <c r="A13" s="11">
        <v>7</v>
      </c>
      <c r="B13" s="12" t="s">
        <v>587</v>
      </c>
      <c r="C13" s="11" t="s">
        <v>291</v>
      </c>
      <c r="D13" s="11">
        <v>2</v>
      </c>
      <c r="E13" s="11">
        <v>14000</v>
      </c>
      <c r="F13" s="13"/>
      <c r="G13" s="13">
        <f t="shared" si="0"/>
        <v>2.8</v>
      </c>
      <c r="H13" s="13"/>
      <c r="I13" s="17"/>
    </row>
    <row r="14" spans="1:9">
      <c r="A14" s="11">
        <v>8</v>
      </c>
      <c r="B14" s="12" t="s">
        <v>588</v>
      </c>
      <c r="C14" s="11" t="s">
        <v>291</v>
      </c>
      <c r="D14" s="11">
        <v>2</v>
      </c>
      <c r="E14" s="11">
        <v>3000</v>
      </c>
      <c r="F14" s="13"/>
      <c r="G14" s="13">
        <f t="shared" si="0"/>
        <v>0.6</v>
      </c>
      <c r="H14" s="13"/>
      <c r="I14" s="17"/>
    </row>
    <row r="15" spans="1:9">
      <c r="A15" s="11">
        <v>9</v>
      </c>
      <c r="B15" s="12" t="s">
        <v>589</v>
      </c>
      <c r="C15" s="11" t="s">
        <v>291</v>
      </c>
      <c r="D15" s="11">
        <v>2</v>
      </c>
      <c r="E15" s="11">
        <v>5000</v>
      </c>
      <c r="F15" s="13"/>
      <c r="G15" s="13">
        <f t="shared" si="0"/>
        <v>1</v>
      </c>
      <c r="H15" s="13"/>
      <c r="I15" s="17"/>
    </row>
    <row r="16" spans="1:9">
      <c r="A16" s="11">
        <v>10</v>
      </c>
      <c r="B16" s="12" t="s">
        <v>590</v>
      </c>
      <c r="C16" s="11" t="s">
        <v>291</v>
      </c>
      <c r="D16" s="11">
        <v>3</v>
      </c>
      <c r="E16" s="11">
        <v>3700</v>
      </c>
      <c r="F16" s="13"/>
      <c r="G16" s="13">
        <f t="shared" si="0"/>
        <v>1.11</v>
      </c>
      <c r="H16" s="13"/>
      <c r="I16" s="17"/>
    </row>
    <row r="17" spans="1:9">
      <c r="A17" s="11">
        <v>11</v>
      </c>
      <c r="B17" s="12" t="s">
        <v>591</v>
      </c>
      <c r="C17" s="11" t="s">
        <v>291</v>
      </c>
      <c r="D17" s="11">
        <v>3</v>
      </c>
      <c r="E17" s="11">
        <v>3500</v>
      </c>
      <c r="F17" s="13"/>
      <c r="G17" s="13">
        <f t="shared" si="0"/>
        <v>1.05</v>
      </c>
      <c r="H17" s="13"/>
      <c r="I17" s="17"/>
    </row>
    <row r="18" spans="1:9">
      <c r="A18" s="11">
        <v>12</v>
      </c>
      <c r="B18" s="12" t="s">
        <v>592</v>
      </c>
      <c r="C18" s="11" t="s">
        <v>291</v>
      </c>
      <c r="D18" s="11">
        <v>2</v>
      </c>
      <c r="E18" s="11">
        <v>800</v>
      </c>
      <c r="F18" s="13"/>
      <c r="G18" s="13">
        <f t="shared" si="0"/>
        <v>0.16</v>
      </c>
      <c r="H18" s="13"/>
      <c r="I18" s="17"/>
    </row>
    <row r="19" spans="1:9">
      <c r="A19" s="11">
        <v>13</v>
      </c>
      <c r="B19" s="12" t="s">
        <v>593</v>
      </c>
      <c r="C19" s="11" t="s">
        <v>291</v>
      </c>
      <c r="D19" s="11">
        <v>2</v>
      </c>
      <c r="E19" s="11">
        <v>1000</v>
      </c>
      <c r="F19" s="13"/>
      <c r="G19" s="13">
        <f t="shared" si="0"/>
        <v>0.2</v>
      </c>
      <c r="H19" s="13"/>
      <c r="I19" s="17"/>
    </row>
    <row r="20" spans="1:9">
      <c r="A20" s="11">
        <v>14</v>
      </c>
      <c r="B20" s="12" t="s">
        <v>594</v>
      </c>
      <c r="C20" s="11" t="s">
        <v>291</v>
      </c>
      <c r="D20" s="11">
        <v>3</v>
      </c>
      <c r="E20" s="11">
        <v>5000</v>
      </c>
      <c r="F20" s="13"/>
      <c r="G20" s="13">
        <f t="shared" si="0"/>
        <v>1.5</v>
      </c>
      <c r="H20" s="13"/>
      <c r="I20" s="17"/>
    </row>
    <row r="21" spans="1:9">
      <c r="A21" s="11">
        <v>15</v>
      </c>
      <c r="B21" s="12" t="s">
        <v>595</v>
      </c>
      <c r="C21" s="11" t="s">
        <v>291</v>
      </c>
      <c r="D21" s="11">
        <v>2</v>
      </c>
      <c r="E21" s="11">
        <v>5000</v>
      </c>
      <c r="F21" s="13"/>
      <c r="G21" s="13">
        <f t="shared" si="0"/>
        <v>1</v>
      </c>
      <c r="H21" s="13"/>
      <c r="I21" s="17"/>
    </row>
    <row r="22" spans="1:9">
      <c r="A22" s="11">
        <v>16</v>
      </c>
      <c r="B22" s="12" t="s">
        <v>596</v>
      </c>
      <c r="C22" s="11" t="s">
        <v>291</v>
      </c>
      <c r="D22" s="11">
        <v>1</v>
      </c>
      <c r="E22" s="11">
        <v>1500</v>
      </c>
      <c r="F22" s="13"/>
      <c r="G22" s="13">
        <f t="shared" si="0"/>
        <v>0.15</v>
      </c>
      <c r="H22" s="13"/>
      <c r="I22" s="17"/>
    </row>
    <row r="23" spans="1:9">
      <c r="A23" s="11">
        <v>17</v>
      </c>
      <c r="B23" s="12" t="s">
        <v>597</v>
      </c>
      <c r="C23" s="11" t="s">
        <v>291</v>
      </c>
      <c r="D23" s="11">
        <v>4</v>
      </c>
      <c r="E23" s="11">
        <v>25000</v>
      </c>
      <c r="F23" s="13"/>
      <c r="G23" s="13">
        <f t="shared" si="0"/>
        <v>10</v>
      </c>
      <c r="H23" s="13"/>
      <c r="I23" s="17"/>
    </row>
    <row r="24" spans="1:9">
      <c r="A24" s="11">
        <v>18</v>
      </c>
      <c r="B24" s="12" t="s">
        <v>598</v>
      </c>
      <c r="C24" s="11" t="s">
        <v>291</v>
      </c>
      <c r="D24" s="11">
        <v>1</v>
      </c>
      <c r="E24" s="11">
        <v>3800</v>
      </c>
      <c r="F24" s="13"/>
      <c r="G24" s="13">
        <f t="shared" si="0"/>
        <v>0.38</v>
      </c>
      <c r="H24" s="13"/>
      <c r="I24" s="17"/>
    </row>
    <row r="25" spans="1:9">
      <c r="A25" s="11">
        <v>19</v>
      </c>
      <c r="B25" s="18" t="s">
        <v>599</v>
      </c>
      <c r="C25" s="11" t="s">
        <v>291</v>
      </c>
      <c r="D25" s="11">
        <v>1</v>
      </c>
      <c r="E25" s="11">
        <v>31000</v>
      </c>
      <c r="F25" s="13"/>
      <c r="G25" s="13">
        <f t="shared" si="0"/>
        <v>3.1</v>
      </c>
      <c r="H25" s="13"/>
      <c r="I25" s="17"/>
    </row>
    <row r="26" spans="1:9">
      <c r="A26" s="11">
        <v>20</v>
      </c>
      <c r="B26" s="18" t="s">
        <v>600</v>
      </c>
      <c r="C26" s="11" t="s">
        <v>291</v>
      </c>
      <c r="D26" s="11">
        <v>1</v>
      </c>
      <c r="E26" s="11">
        <v>24000</v>
      </c>
      <c r="F26" s="13"/>
      <c r="G26" s="13">
        <f t="shared" si="0"/>
        <v>2.4</v>
      </c>
      <c r="H26" s="13"/>
      <c r="I26" s="17"/>
    </row>
    <row r="27" spans="1:8">
      <c r="A27" s="15"/>
      <c r="B27" s="16"/>
      <c r="C27" s="15"/>
      <c r="D27" s="15"/>
      <c r="E27" s="15"/>
      <c r="F27" s="15"/>
      <c r="G27" s="15"/>
      <c r="H27" s="15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6"/>
      <c r="C33" s="15"/>
      <c r="D33" s="15"/>
      <c r="E33" s="15"/>
      <c r="F33" s="15"/>
      <c r="G33" s="15"/>
      <c r="H33" s="15"/>
    </row>
    <row r="34" spans="1:8">
      <c r="A34" s="15"/>
      <c r="B34" s="16"/>
      <c r="C34" s="15"/>
      <c r="D34" s="15"/>
      <c r="E34" s="15"/>
      <c r="F34" s="15"/>
      <c r="G34" s="15"/>
      <c r="H34" s="15"/>
    </row>
    <row r="35" spans="1:8">
      <c r="A35" s="15"/>
      <c r="B35" s="16"/>
      <c r="C35" s="15"/>
      <c r="D35" s="15"/>
      <c r="E35" s="15"/>
      <c r="F35" s="15"/>
      <c r="G35" s="15"/>
      <c r="H35" s="15"/>
    </row>
    <row r="36" spans="1:8">
      <c r="A36" s="15"/>
      <c r="B36" s="16"/>
      <c r="C36" s="15"/>
      <c r="D36" s="15"/>
      <c r="E36" s="15"/>
      <c r="F36" s="15"/>
      <c r="G36" s="15"/>
      <c r="H36" s="15"/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16"/>
      <c r="C38" s="15"/>
      <c r="D38" s="15"/>
      <c r="E38" s="15"/>
      <c r="F38" s="15"/>
      <c r="G38" s="15"/>
      <c r="H38" s="15"/>
    </row>
    <row r="39" spans="1:8">
      <c r="A39" s="15"/>
      <c r="B39" s="16"/>
      <c r="C39" s="15"/>
      <c r="D39" s="15"/>
      <c r="E39" s="15"/>
      <c r="F39" s="15"/>
      <c r="G39" s="15"/>
      <c r="H39" s="15"/>
    </row>
    <row r="40" spans="1:8">
      <c r="A40" s="15"/>
      <c r="B40" s="16"/>
      <c r="C40" s="15"/>
      <c r="D40" s="15"/>
      <c r="E40" s="15"/>
      <c r="F40" s="15"/>
      <c r="G40" s="15"/>
      <c r="H40" s="15"/>
    </row>
    <row r="41" spans="1:8">
      <c r="A41" s="15"/>
      <c r="B41" s="16"/>
      <c r="C41" s="15"/>
      <c r="D41" s="15"/>
      <c r="E41" s="15"/>
      <c r="F41" s="15"/>
      <c r="G41" s="15"/>
      <c r="H41" s="15"/>
    </row>
    <row r="42" spans="1:8">
      <c r="A42" s="15"/>
      <c r="B42" s="16"/>
      <c r="C42" s="15"/>
      <c r="D42" s="15"/>
      <c r="E42" s="15"/>
      <c r="F42" s="15"/>
      <c r="G42" s="15"/>
      <c r="H42" s="15"/>
    </row>
    <row r="43" spans="1:8">
      <c r="A43" s="15"/>
      <c r="B43" s="16"/>
      <c r="C43" s="15"/>
      <c r="D43" s="15"/>
      <c r="E43" s="15"/>
      <c r="F43" s="15"/>
      <c r="G43" s="15"/>
      <c r="H43" s="15"/>
    </row>
    <row r="44" spans="1:8">
      <c r="A44" s="15"/>
      <c r="B44" s="16"/>
      <c r="C44" s="15"/>
      <c r="D44" s="15"/>
      <c r="E44" s="15"/>
      <c r="F44" s="15"/>
      <c r="G44" s="15"/>
      <c r="H44" s="15"/>
    </row>
    <row r="45" spans="1:8">
      <c r="A45" s="15"/>
      <c r="B45" s="16"/>
      <c r="C45" s="15"/>
      <c r="D45" s="15"/>
      <c r="E45" s="15"/>
      <c r="F45" s="15"/>
      <c r="G45" s="15"/>
      <c r="H45" s="15"/>
    </row>
    <row r="46" spans="1:8">
      <c r="A46" s="15"/>
      <c r="B46" s="16"/>
      <c r="C46" s="15"/>
      <c r="D46" s="15"/>
      <c r="E46" s="15"/>
      <c r="F46" s="15"/>
      <c r="G46" s="15"/>
      <c r="H46" s="15"/>
    </row>
    <row r="47" spans="1:8">
      <c r="A47" s="15"/>
      <c r="B47" s="16"/>
      <c r="C47" s="15"/>
      <c r="D47" s="15"/>
      <c r="E47" s="15"/>
      <c r="F47" s="15"/>
      <c r="G47" s="15"/>
      <c r="H47" s="15"/>
    </row>
    <row r="48" spans="1:8">
      <c r="A48" s="15"/>
      <c r="B48" s="16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3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26" style="2" customWidth="1"/>
    <col min="3" max="3" width="8.8" style="2"/>
    <col min="4" max="4" width="9" style="2" customWidth="1"/>
    <col min="5" max="5" width="10.2" style="2" customWidth="1"/>
    <col min="6" max="6" width="9.3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601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602</v>
      </c>
      <c r="C6" s="7"/>
      <c r="D6" s="7"/>
      <c r="E6" s="7"/>
      <c r="F6" s="7"/>
      <c r="G6" s="9">
        <f>SUM(G7:G10)</f>
        <v>70</v>
      </c>
      <c r="H6" s="10"/>
    </row>
    <row r="7" spans="1:9">
      <c r="A7" s="11">
        <v>1</v>
      </c>
      <c r="B7" s="18" t="s">
        <v>603</v>
      </c>
      <c r="C7" s="11" t="s">
        <v>604</v>
      </c>
      <c r="D7" s="11">
        <v>1</v>
      </c>
      <c r="E7" s="13">
        <v>200000</v>
      </c>
      <c r="F7" s="13"/>
      <c r="G7" s="13">
        <f>E7*D7/10000</f>
        <v>20</v>
      </c>
      <c r="H7" s="13"/>
      <c r="I7" s="17"/>
    </row>
    <row r="8" spans="1:9">
      <c r="A8" s="11">
        <v>2</v>
      </c>
      <c r="B8" s="18" t="s">
        <v>605</v>
      </c>
      <c r="C8" s="11" t="s">
        <v>604</v>
      </c>
      <c r="D8" s="11">
        <v>1</v>
      </c>
      <c r="E8" s="13">
        <v>100000</v>
      </c>
      <c r="F8" s="13"/>
      <c r="G8" s="13">
        <f>E8*D8/10000</f>
        <v>10</v>
      </c>
      <c r="H8" s="13"/>
      <c r="I8" s="17"/>
    </row>
    <row r="9" spans="1:9">
      <c r="A9" s="11">
        <v>3</v>
      </c>
      <c r="B9" s="18" t="s">
        <v>606</v>
      </c>
      <c r="C9" s="11" t="s">
        <v>604</v>
      </c>
      <c r="D9" s="11">
        <v>1</v>
      </c>
      <c r="E9" s="13">
        <v>400000</v>
      </c>
      <c r="F9" s="13"/>
      <c r="G9" s="13">
        <f>E9*D9/10000</f>
        <v>40</v>
      </c>
      <c r="H9" s="13"/>
      <c r="I9" s="17"/>
    </row>
    <row r="10" spans="1:9">
      <c r="A10" s="11">
        <v>4</v>
      </c>
      <c r="B10" s="18" t="s">
        <v>607</v>
      </c>
      <c r="C10" s="11" t="s">
        <v>604</v>
      </c>
      <c r="D10" s="11">
        <v>0</v>
      </c>
      <c r="E10" s="13">
        <v>274000</v>
      </c>
      <c r="F10" s="13"/>
      <c r="G10" s="13">
        <f>E10*D10/10000</f>
        <v>0</v>
      </c>
      <c r="H10" s="13"/>
      <c r="I10" s="17"/>
    </row>
    <row r="11" spans="1:8">
      <c r="A11" s="15"/>
      <c r="B11" s="16"/>
      <c r="C11" s="15"/>
      <c r="D11" s="15"/>
      <c r="E11" s="15"/>
      <c r="F11" s="15"/>
      <c r="G11" s="15"/>
      <c r="H11" s="15"/>
    </row>
    <row r="12" spans="1:8">
      <c r="A12" s="15"/>
      <c r="B12" s="16"/>
      <c r="C12" s="15"/>
      <c r="D12" s="15"/>
      <c r="E12" s="15"/>
      <c r="F12" s="15"/>
      <c r="G12" s="15"/>
      <c r="H12" s="15"/>
    </row>
    <row r="13" spans="1:8">
      <c r="A13" s="15"/>
      <c r="B13" s="16"/>
      <c r="C13" s="15"/>
      <c r="D13" s="15"/>
      <c r="E13" s="15"/>
      <c r="F13" s="15"/>
      <c r="G13" s="15"/>
      <c r="H13" s="15"/>
    </row>
    <row r="14" spans="1:8">
      <c r="A14" s="15"/>
      <c r="B14" s="16"/>
      <c r="C14" s="15"/>
      <c r="D14" s="15"/>
      <c r="E14" s="15"/>
      <c r="F14" s="15"/>
      <c r="G14" s="15"/>
      <c r="H14" s="15"/>
    </row>
    <row r="15" spans="1:8">
      <c r="A15" s="15"/>
      <c r="B15" s="16"/>
      <c r="C15" s="15"/>
      <c r="D15" s="15"/>
      <c r="E15" s="15"/>
      <c r="F15" s="15"/>
      <c r="G15" s="15"/>
      <c r="H15" s="15"/>
    </row>
    <row r="16" spans="1:8">
      <c r="A16" s="15"/>
      <c r="B16" s="16"/>
      <c r="C16" s="15"/>
      <c r="D16" s="15"/>
      <c r="E16" s="15"/>
      <c r="F16" s="15"/>
      <c r="G16" s="15"/>
      <c r="H16" s="15"/>
    </row>
    <row r="17" spans="1:8">
      <c r="A17" s="15"/>
      <c r="B17" s="16"/>
      <c r="C17" s="15"/>
      <c r="D17" s="15"/>
      <c r="E17" s="15"/>
      <c r="F17" s="15"/>
      <c r="G17" s="15"/>
      <c r="H17" s="15"/>
    </row>
    <row r="18" spans="1:8">
      <c r="A18" s="15"/>
      <c r="B18" s="16"/>
      <c r="C18" s="15"/>
      <c r="D18" s="15"/>
      <c r="E18" s="15"/>
      <c r="F18" s="15"/>
      <c r="G18" s="15"/>
      <c r="H18" s="15"/>
    </row>
    <row r="19" spans="1:8">
      <c r="A19" s="15"/>
      <c r="B19" s="16"/>
      <c r="C19" s="15"/>
      <c r="D19" s="15"/>
      <c r="E19" s="15"/>
      <c r="F19" s="15"/>
      <c r="G19" s="15"/>
      <c r="H19" s="15"/>
    </row>
    <row r="20" spans="1:8">
      <c r="A20" s="15"/>
      <c r="B20" s="16"/>
      <c r="C20" s="15"/>
      <c r="D20" s="15"/>
      <c r="E20" s="15"/>
      <c r="F20" s="15"/>
      <c r="G20" s="15"/>
      <c r="H20" s="15"/>
    </row>
    <row r="21" spans="1:8">
      <c r="A21" s="15"/>
      <c r="B21" s="16"/>
      <c r="C21" s="15"/>
      <c r="D21" s="15"/>
      <c r="E21" s="15"/>
      <c r="F21" s="15"/>
      <c r="G21" s="15"/>
      <c r="H21" s="15"/>
    </row>
    <row r="22" spans="1:8">
      <c r="A22" s="15"/>
      <c r="B22" s="16"/>
      <c r="C22" s="15"/>
      <c r="D22" s="15"/>
      <c r="E22" s="15"/>
      <c r="F22" s="15"/>
      <c r="G22" s="15"/>
      <c r="H22" s="15"/>
    </row>
    <row r="23" spans="1:8">
      <c r="A23" s="15"/>
      <c r="B23" s="16"/>
      <c r="C23" s="15"/>
      <c r="D23" s="15"/>
      <c r="E23" s="15"/>
      <c r="F23" s="15"/>
      <c r="G23" s="15"/>
      <c r="H23" s="15"/>
    </row>
    <row r="24" spans="1:8">
      <c r="A24" s="15"/>
      <c r="B24" s="16"/>
      <c r="C24" s="15"/>
      <c r="D24" s="15"/>
      <c r="E24" s="15"/>
      <c r="F24" s="15"/>
      <c r="G24" s="15"/>
      <c r="H24" s="15"/>
    </row>
    <row r="25" spans="1:8">
      <c r="A25" s="15"/>
      <c r="B25" s="16"/>
      <c r="C25" s="15"/>
      <c r="D25" s="15"/>
      <c r="E25" s="15"/>
      <c r="F25" s="15"/>
      <c r="G25" s="15"/>
      <c r="H25" s="15"/>
    </row>
    <row r="26" spans="1:8">
      <c r="A26" s="15"/>
      <c r="B26" s="16"/>
      <c r="C26" s="15"/>
      <c r="D26" s="15"/>
      <c r="E26" s="15"/>
      <c r="F26" s="15"/>
      <c r="G26" s="15"/>
      <c r="H26" s="15"/>
    </row>
    <row r="27" spans="1:8">
      <c r="A27" s="15"/>
      <c r="B27" s="16"/>
      <c r="C27" s="15"/>
      <c r="D27" s="15"/>
      <c r="E27" s="15"/>
      <c r="F27" s="15"/>
      <c r="G27" s="15"/>
      <c r="H27" s="15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3"/>
  <sheetViews>
    <sheetView workbookViewId="0">
      <selection activeCell="H9" sqref="H9"/>
    </sheetView>
  </sheetViews>
  <sheetFormatPr defaultColWidth="8.8" defaultRowHeight="12.75"/>
  <cols>
    <col min="1" max="1" width="9" style="2" customWidth="1"/>
    <col min="2" max="2" width="18.1" style="2" customWidth="1"/>
    <col min="3" max="3" width="8.8" style="2"/>
    <col min="4" max="4" width="9" style="2" customWidth="1"/>
    <col min="5" max="5" width="10.2" style="2" customWidth="1"/>
    <col min="6" max="6" width="9.3" style="2" customWidth="1"/>
    <col min="7" max="8" width="9" style="2" customWidth="1"/>
    <col min="9" max="9" width="10.4" style="2" customWidth="1"/>
    <col min="10" max="16384" width="8.8" style="2"/>
  </cols>
  <sheetData>
    <row r="1" ht="15.65" customHeight="1" spans="1:8">
      <c r="A1" s="3" t="s">
        <v>608</v>
      </c>
      <c r="B1" s="4"/>
      <c r="C1" s="4"/>
      <c r="D1" s="4"/>
      <c r="E1" s="4"/>
      <c r="F1" s="4"/>
      <c r="G1" s="4"/>
      <c r="H1" s="4"/>
    </row>
    <row r="2" ht="15.65" customHeight="1" spans="1:8">
      <c r="A2" s="4"/>
      <c r="B2" s="4"/>
      <c r="C2" s="4"/>
      <c r="D2" s="4"/>
      <c r="E2" s="4"/>
      <c r="F2" s="4"/>
      <c r="G2" s="4"/>
      <c r="H2" s="4"/>
    </row>
    <row r="3" spans="1:8">
      <c r="A3" s="5"/>
      <c r="B3" s="6"/>
      <c r="C3" s="6"/>
      <c r="D3" s="6"/>
      <c r="E3" s="6"/>
      <c r="F3" s="6"/>
      <c r="G3" s="6"/>
      <c r="H3" s="6"/>
    </row>
    <row r="4" ht="13.25" customHeight="1" spans="1:8">
      <c r="A4" s="7" t="s">
        <v>422</v>
      </c>
      <c r="B4" s="7" t="s">
        <v>423</v>
      </c>
      <c r="C4" s="7" t="s">
        <v>424</v>
      </c>
      <c r="D4" s="7" t="s">
        <v>425</v>
      </c>
      <c r="E4" s="7" t="s">
        <v>461</v>
      </c>
      <c r="F4" s="7"/>
      <c r="G4" s="7" t="s">
        <v>462</v>
      </c>
      <c r="H4" s="7"/>
    </row>
    <row r="5" spans="1:8">
      <c r="A5" s="7"/>
      <c r="B5" s="7"/>
      <c r="C5" s="7"/>
      <c r="D5" s="7"/>
      <c r="E5" s="7" t="s">
        <v>428</v>
      </c>
      <c r="F5" s="7" t="s">
        <v>429</v>
      </c>
      <c r="G5" s="7" t="s">
        <v>428</v>
      </c>
      <c r="H5" s="7" t="s">
        <v>429</v>
      </c>
    </row>
    <row r="6" s="1" customFormat="1" spans="1:8">
      <c r="A6" s="7"/>
      <c r="B6" s="8" t="s">
        <v>609</v>
      </c>
      <c r="C6" s="7"/>
      <c r="D6" s="7"/>
      <c r="E6" s="7"/>
      <c r="F6" s="7"/>
      <c r="G6" s="9">
        <f>SUM(G7:G18)</f>
        <v>20.69</v>
      </c>
      <c r="H6" s="10"/>
    </row>
    <row r="7" spans="1:9">
      <c r="A7" s="11">
        <v>1</v>
      </c>
      <c r="B7" s="12" t="s">
        <v>610</v>
      </c>
      <c r="C7" s="11" t="s">
        <v>291</v>
      </c>
      <c r="D7" s="11">
        <v>1</v>
      </c>
      <c r="E7" s="13">
        <v>30000</v>
      </c>
      <c r="F7" s="13"/>
      <c r="G7" s="13">
        <f>E7*D7/10000</f>
        <v>3</v>
      </c>
      <c r="H7" s="13"/>
      <c r="I7" s="17"/>
    </row>
    <row r="8" spans="1:9">
      <c r="A8" s="11">
        <v>2</v>
      </c>
      <c r="B8" s="12" t="s">
        <v>611</v>
      </c>
      <c r="C8" s="11" t="s">
        <v>291</v>
      </c>
      <c r="D8" s="11">
        <v>1</v>
      </c>
      <c r="E8" s="13">
        <v>22000</v>
      </c>
      <c r="F8" s="13"/>
      <c r="G8" s="13">
        <f t="shared" ref="G8:G18" si="0">E8*D8/10000</f>
        <v>2.2</v>
      </c>
      <c r="H8" s="13"/>
      <c r="I8" s="17"/>
    </row>
    <row r="9" spans="1:9">
      <c r="A9" s="11">
        <v>3</v>
      </c>
      <c r="B9" s="12" t="s">
        <v>612</v>
      </c>
      <c r="C9" s="11" t="s">
        <v>291</v>
      </c>
      <c r="D9" s="11">
        <v>1</v>
      </c>
      <c r="E9" s="13">
        <v>15000</v>
      </c>
      <c r="F9" s="13"/>
      <c r="G9" s="13">
        <f t="shared" si="0"/>
        <v>1.5</v>
      </c>
      <c r="H9" s="13"/>
      <c r="I9" s="17"/>
    </row>
    <row r="10" spans="1:9">
      <c r="A10" s="11">
        <v>4</v>
      </c>
      <c r="B10" s="12" t="s">
        <v>613</v>
      </c>
      <c r="C10" s="11" t="s">
        <v>291</v>
      </c>
      <c r="D10" s="11">
        <v>1</v>
      </c>
      <c r="E10" s="13">
        <v>6000</v>
      </c>
      <c r="F10" s="13"/>
      <c r="G10" s="13">
        <f t="shared" si="0"/>
        <v>0.6</v>
      </c>
      <c r="H10" s="13"/>
      <c r="I10" s="17"/>
    </row>
    <row r="11" spans="1:9">
      <c r="A11" s="11">
        <v>5</v>
      </c>
      <c r="B11" s="14" t="s">
        <v>614</v>
      </c>
      <c r="C11" s="11" t="s">
        <v>291</v>
      </c>
      <c r="D11" s="11">
        <v>1</v>
      </c>
      <c r="E11" s="11">
        <v>8000</v>
      </c>
      <c r="F11" s="13"/>
      <c r="G11" s="13">
        <f t="shared" si="0"/>
        <v>0.8</v>
      </c>
      <c r="H11" s="11"/>
      <c r="I11" s="17"/>
    </row>
    <row r="12" spans="1:9">
      <c r="A12" s="11">
        <v>6</v>
      </c>
      <c r="B12" s="14" t="s">
        <v>615</v>
      </c>
      <c r="C12" s="11" t="s">
        <v>291</v>
      </c>
      <c r="D12" s="11">
        <v>1</v>
      </c>
      <c r="E12" s="11">
        <v>15000</v>
      </c>
      <c r="F12" s="13"/>
      <c r="G12" s="13">
        <f t="shared" si="0"/>
        <v>1.5</v>
      </c>
      <c r="H12" s="11"/>
      <c r="I12" s="17"/>
    </row>
    <row r="13" spans="1:9">
      <c r="A13" s="11">
        <v>7</v>
      </c>
      <c r="B13" s="14" t="s">
        <v>616</v>
      </c>
      <c r="C13" s="11" t="s">
        <v>291</v>
      </c>
      <c r="D13" s="11">
        <v>1</v>
      </c>
      <c r="E13" s="11">
        <v>30000</v>
      </c>
      <c r="F13" s="13"/>
      <c r="G13" s="13">
        <f t="shared" si="0"/>
        <v>3</v>
      </c>
      <c r="H13" s="11"/>
      <c r="I13" s="17"/>
    </row>
    <row r="14" spans="1:9">
      <c r="A14" s="11">
        <v>8</v>
      </c>
      <c r="B14" s="14" t="s">
        <v>617</v>
      </c>
      <c r="C14" s="11" t="s">
        <v>291</v>
      </c>
      <c r="D14" s="11">
        <v>3</v>
      </c>
      <c r="E14" s="11">
        <v>6000</v>
      </c>
      <c r="F14" s="13"/>
      <c r="G14" s="13">
        <f t="shared" si="0"/>
        <v>1.8</v>
      </c>
      <c r="H14" s="11"/>
      <c r="I14" s="17"/>
    </row>
    <row r="15" spans="1:9">
      <c r="A15" s="11">
        <v>9</v>
      </c>
      <c r="B15" s="14" t="s">
        <v>618</v>
      </c>
      <c r="C15" s="11" t="s">
        <v>291</v>
      </c>
      <c r="D15" s="11">
        <v>1</v>
      </c>
      <c r="E15" s="11">
        <v>50000</v>
      </c>
      <c r="F15" s="13"/>
      <c r="G15" s="13">
        <f t="shared" si="0"/>
        <v>5</v>
      </c>
      <c r="H15" s="11"/>
      <c r="I15" s="17"/>
    </row>
    <row r="16" spans="1:9">
      <c r="A16" s="11">
        <v>10</v>
      </c>
      <c r="B16" s="14" t="s">
        <v>619</v>
      </c>
      <c r="C16" s="11" t="s">
        <v>291</v>
      </c>
      <c r="D16" s="11">
        <v>1</v>
      </c>
      <c r="E16" s="11">
        <v>5000</v>
      </c>
      <c r="F16" s="13"/>
      <c r="G16" s="13">
        <f t="shared" si="0"/>
        <v>0.5</v>
      </c>
      <c r="H16" s="11"/>
      <c r="I16" s="17"/>
    </row>
    <row r="17" spans="1:9">
      <c r="A17" s="11">
        <v>11</v>
      </c>
      <c r="B17" s="14" t="s">
        <v>620</v>
      </c>
      <c r="C17" s="11" t="s">
        <v>291</v>
      </c>
      <c r="D17" s="11">
        <v>1</v>
      </c>
      <c r="E17" s="11">
        <v>5500</v>
      </c>
      <c r="F17" s="13"/>
      <c r="G17" s="13">
        <f t="shared" si="0"/>
        <v>0.55</v>
      </c>
      <c r="H17" s="11"/>
      <c r="I17" s="17"/>
    </row>
    <row r="18" spans="1:9">
      <c r="A18" s="11">
        <v>12</v>
      </c>
      <c r="B18" s="14" t="s">
        <v>621</v>
      </c>
      <c r="C18" s="11" t="s">
        <v>206</v>
      </c>
      <c r="D18" s="11">
        <v>3</v>
      </c>
      <c r="E18" s="11">
        <v>800</v>
      </c>
      <c r="F18" s="13"/>
      <c r="G18" s="13">
        <f t="shared" si="0"/>
        <v>0.24</v>
      </c>
      <c r="H18" s="11"/>
      <c r="I18" s="17"/>
    </row>
    <row r="19" spans="1:8">
      <c r="A19" s="15"/>
      <c r="B19" s="16"/>
      <c r="C19" s="15"/>
      <c r="D19" s="15"/>
      <c r="E19" s="15"/>
      <c r="F19" s="15"/>
      <c r="G19" s="15"/>
      <c r="H19" s="15"/>
    </row>
    <row r="20" spans="1:8">
      <c r="A20" s="15"/>
      <c r="B20" s="16"/>
      <c r="C20" s="15"/>
      <c r="D20" s="15"/>
      <c r="E20" s="15"/>
      <c r="F20" s="15"/>
      <c r="G20" s="15"/>
      <c r="H20" s="15"/>
    </row>
    <row r="21" spans="1:8">
      <c r="A21" s="15"/>
      <c r="B21" s="16"/>
      <c r="C21" s="15"/>
      <c r="D21" s="15"/>
      <c r="E21" s="15"/>
      <c r="F21" s="15"/>
      <c r="G21" s="15"/>
      <c r="H21" s="15"/>
    </row>
    <row r="22" spans="1:8">
      <c r="A22" s="15"/>
      <c r="B22" s="16"/>
      <c r="C22" s="15"/>
      <c r="D22" s="15"/>
      <c r="E22" s="15"/>
      <c r="F22" s="15"/>
      <c r="G22" s="15"/>
      <c r="H22" s="15"/>
    </row>
    <row r="23" spans="1:8">
      <c r="A23" s="15"/>
      <c r="B23" s="16"/>
      <c r="C23" s="15"/>
      <c r="D23" s="15"/>
      <c r="E23" s="15"/>
      <c r="F23" s="15"/>
      <c r="G23" s="15"/>
      <c r="H23" s="15"/>
    </row>
    <row r="24" spans="1:8">
      <c r="A24" s="15"/>
      <c r="B24" s="16"/>
      <c r="C24" s="15"/>
      <c r="D24" s="15"/>
      <c r="E24" s="15"/>
      <c r="F24" s="15"/>
      <c r="G24" s="15"/>
      <c r="H24" s="15"/>
    </row>
    <row r="25" spans="1:8">
      <c r="A25" s="15"/>
      <c r="B25" s="16"/>
      <c r="C25" s="15"/>
      <c r="D25" s="15"/>
      <c r="E25" s="15"/>
      <c r="F25" s="15"/>
      <c r="G25" s="15"/>
      <c r="H25" s="15"/>
    </row>
    <row r="26" spans="1:8">
      <c r="A26" s="15"/>
      <c r="B26" s="16"/>
      <c r="C26" s="15"/>
      <c r="D26" s="15"/>
      <c r="E26" s="15"/>
      <c r="F26" s="15"/>
      <c r="G26" s="15"/>
      <c r="H26" s="15"/>
    </row>
    <row r="27" spans="1:8">
      <c r="A27" s="15"/>
      <c r="B27" s="16"/>
      <c r="C27" s="15"/>
      <c r="D27" s="15"/>
      <c r="E27" s="15"/>
      <c r="F27" s="15"/>
      <c r="G27" s="15"/>
      <c r="H27" s="15"/>
    </row>
    <row r="28" spans="1:8">
      <c r="A28" s="15"/>
      <c r="B28" s="16"/>
      <c r="C28" s="15"/>
      <c r="D28" s="15"/>
      <c r="E28" s="15"/>
      <c r="F28" s="15"/>
      <c r="G28" s="15"/>
      <c r="H28" s="15"/>
    </row>
    <row r="29" spans="1:8">
      <c r="A29" s="15"/>
      <c r="B29" s="16"/>
      <c r="C29" s="15"/>
      <c r="D29" s="15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6"/>
      <c r="C31" s="15"/>
      <c r="D31" s="15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</sheetData>
  <mergeCells count="7">
    <mergeCell ref="E4:F4"/>
    <mergeCell ref="G4:H4"/>
    <mergeCell ref="A4:A5"/>
    <mergeCell ref="B4:B5"/>
    <mergeCell ref="C4:C5"/>
    <mergeCell ref="D4:D5"/>
    <mergeCell ref="A1:H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9" sqref="H9"/>
    </sheetView>
  </sheetViews>
  <sheetFormatPr defaultColWidth="9" defaultRowHeight="12.75"/>
  <sheetData>
    <row r="1" ht="27" spans="1:1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</row>
    <row r="2" ht="13.5" spans="1:13">
      <c r="A2" s="21" t="s">
        <v>96</v>
      </c>
      <c r="B2" s="21"/>
      <c r="C2" s="21"/>
      <c r="D2" s="22"/>
      <c r="E2" s="22"/>
      <c r="F2" s="22"/>
      <c r="G2" s="22"/>
      <c r="H2" s="22"/>
      <c r="I2" s="22"/>
      <c r="J2" s="39" t="s">
        <v>97</v>
      </c>
      <c r="K2" s="39"/>
      <c r="L2" s="39"/>
      <c r="M2" s="39"/>
    </row>
    <row r="3" spans="1:1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</row>
    <row r="4" spans="1:1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</row>
    <row r="5" spans="1:13">
      <c r="A5" s="27">
        <v>1</v>
      </c>
      <c r="B5" s="28" t="s">
        <v>110</v>
      </c>
      <c r="C5" s="28" t="s">
        <v>111</v>
      </c>
      <c r="D5" s="28"/>
      <c r="E5" s="29" t="s">
        <v>112</v>
      </c>
      <c r="F5" s="30">
        <v>1</v>
      </c>
      <c r="G5" s="30">
        <v>960000</v>
      </c>
      <c r="H5" s="30">
        <f>F5*G5</f>
        <v>960000</v>
      </c>
      <c r="I5" s="30"/>
      <c r="J5" s="30"/>
      <c r="K5" s="30">
        <v>1200000</v>
      </c>
      <c r="L5" s="30"/>
      <c r="M5" s="44"/>
    </row>
    <row r="6" spans="1:13">
      <c r="A6" s="27">
        <v>2</v>
      </c>
      <c r="B6" s="28" t="s">
        <v>113</v>
      </c>
      <c r="C6" s="28" t="s">
        <v>114</v>
      </c>
      <c r="D6" s="28"/>
      <c r="E6" s="29" t="s">
        <v>112</v>
      </c>
      <c r="F6" s="30">
        <v>1</v>
      </c>
      <c r="G6" s="30">
        <v>3420000</v>
      </c>
      <c r="H6" s="30">
        <f t="shared" ref="H6:H8" si="0">F6*G6</f>
        <v>3420000</v>
      </c>
      <c r="I6" s="30"/>
      <c r="J6" s="30"/>
      <c r="K6" s="30">
        <v>3420000</v>
      </c>
      <c r="L6" s="30"/>
      <c r="M6" s="44"/>
    </row>
    <row r="7" spans="1:13">
      <c r="A7" s="27">
        <v>3</v>
      </c>
      <c r="B7" s="28" t="s">
        <v>115</v>
      </c>
      <c r="C7" s="28" t="s">
        <v>116</v>
      </c>
      <c r="D7" s="28"/>
      <c r="E7" s="29" t="s">
        <v>112</v>
      </c>
      <c r="F7" s="30">
        <v>1</v>
      </c>
      <c r="G7" s="30">
        <v>10800000</v>
      </c>
      <c r="H7" s="30">
        <f t="shared" si="0"/>
        <v>10800000</v>
      </c>
      <c r="I7" s="30"/>
      <c r="J7" s="30"/>
      <c r="K7" s="30">
        <v>12000000</v>
      </c>
      <c r="L7" s="30"/>
      <c r="M7" s="44"/>
    </row>
    <row r="8" spans="1:13">
      <c r="A8" s="27">
        <v>4</v>
      </c>
      <c r="B8" s="28" t="s">
        <v>117</v>
      </c>
      <c r="C8" s="28" t="s">
        <v>118</v>
      </c>
      <c r="D8" s="28"/>
      <c r="E8" s="29" t="s">
        <v>112</v>
      </c>
      <c r="F8" s="30">
        <v>1</v>
      </c>
      <c r="G8" s="30">
        <v>810000</v>
      </c>
      <c r="H8" s="30">
        <f t="shared" si="0"/>
        <v>810000</v>
      </c>
      <c r="I8" s="30"/>
      <c r="J8" s="30"/>
      <c r="K8" s="30">
        <v>810000</v>
      </c>
      <c r="L8" s="30"/>
      <c r="M8" s="44"/>
    </row>
    <row r="9" ht="13.5" spans="1:13">
      <c r="A9" s="37"/>
      <c r="B9" s="32"/>
      <c r="C9" s="32" t="s">
        <v>119</v>
      </c>
      <c r="D9" s="32"/>
      <c r="E9" s="32"/>
      <c r="F9" s="32"/>
      <c r="G9" s="32"/>
      <c r="H9" s="68">
        <f>SUM(H5:H8)</f>
        <v>15990000</v>
      </c>
      <c r="I9" s="34"/>
      <c r="J9" s="34"/>
      <c r="K9" s="34">
        <v>17430000</v>
      </c>
      <c r="L9" s="34"/>
      <c r="M9" s="45"/>
    </row>
  </sheetData>
  <mergeCells count="24">
    <mergeCell ref="A1:M1"/>
    <mergeCell ref="A2:C2"/>
    <mergeCell ref="D2:I2"/>
    <mergeCell ref="J2:M2"/>
    <mergeCell ref="I3:L3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A3:A4"/>
    <mergeCell ref="B3:B4"/>
    <mergeCell ref="E3:E4"/>
    <mergeCell ref="F3:F4"/>
    <mergeCell ref="G3:G4"/>
    <mergeCell ref="H3:H4"/>
    <mergeCell ref="M3:M4"/>
    <mergeCell ref="C3:D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5"/>
  <sheetViews>
    <sheetView topLeftCell="M4" workbookViewId="0">
      <selection activeCell="H9" sqref="H9"/>
    </sheetView>
  </sheetViews>
  <sheetFormatPr defaultColWidth="9" defaultRowHeight="12.75"/>
  <cols>
    <col min="23" max="23" width="14" customWidth="1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spans="1:23">
      <c r="A2" s="21" t="s">
        <v>121</v>
      </c>
      <c r="B2" s="21"/>
      <c r="C2" s="21"/>
      <c r="D2" s="22"/>
      <c r="E2" s="22"/>
      <c r="F2" s="22"/>
      <c r="G2" s="22"/>
      <c r="H2" s="22"/>
      <c r="I2" s="22"/>
      <c r="J2" s="39" t="s">
        <v>122</v>
      </c>
      <c r="K2" s="39"/>
      <c r="L2" s="39"/>
      <c r="M2" s="39"/>
      <c r="P2" s="21" t="s">
        <v>121</v>
      </c>
      <c r="Q2" s="21"/>
      <c r="R2" s="21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432729.2</v>
      </c>
    </row>
    <row r="5" spans="1:23">
      <c r="A5" s="27"/>
      <c r="B5" s="28"/>
      <c r="C5" s="28" t="s">
        <v>131</v>
      </c>
      <c r="D5" s="28"/>
      <c r="E5" s="29"/>
      <c r="F5" s="30"/>
      <c r="G5" s="30"/>
      <c r="H5" s="30">
        <v>65578.23</v>
      </c>
      <c r="I5" s="30">
        <v>44380.65</v>
      </c>
      <c r="J5" s="30"/>
      <c r="K5" s="30">
        <v>1261.66</v>
      </c>
      <c r="L5" s="30">
        <v>19935.94</v>
      </c>
      <c r="M5" s="44">
        <v>64711.2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109626.26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250.56</v>
      </c>
      <c r="G6" s="30">
        <v>30.56</v>
      </c>
      <c r="H6" s="30">
        <v>7657.11</v>
      </c>
      <c r="I6" s="30">
        <v>1698.8</v>
      </c>
      <c r="J6" s="30"/>
      <c r="K6" s="30"/>
      <c r="L6" s="30">
        <v>5958.32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7437.28</v>
      </c>
    </row>
    <row r="7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6.264</v>
      </c>
      <c r="G7" s="30">
        <v>3688.55</v>
      </c>
      <c r="H7" s="30">
        <v>23105.08</v>
      </c>
      <c r="I7" s="30">
        <v>23105.08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47207.25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6.2118</v>
      </c>
      <c r="G8" s="30">
        <v>1696.28</v>
      </c>
      <c r="H8" s="30">
        <v>10536.95</v>
      </c>
      <c r="I8" s="30">
        <v>9415.04</v>
      </c>
      <c r="J8" s="30"/>
      <c r="K8" s="30">
        <v>37.33</v>
      </c>
      <c r="L8" s="30">
        <v>1084.58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268458.41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2.4847</v>
      </c>
      <c r="G9" s="30">
        <v>3621.87</v>
      </c>
      <c r="H9" s="30">
        <v>8999.26</v>
      </c>
      <c r="I9" s="30">
        <v>1123.08</v>
      </c>
      <c r="J9" s="30"/>
      <c r="K9" s="30">
        <v>144.61</v>
      </c>
      <c r="L9" s="30">
        <v>7731.57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11960.22</v>
      </c>
    </row>
    <row r="10" ht="22.5" spans="1:23">
      <c r="A10" s="27">
        <v>5</v>
      </c>
      <c r="B10" s="28" t="s">
        <v>153</v>
      </c>
      <c r="C10" s="28" t="s">
        <v>154</v>
      </c>
      <c r="D10" s="28"/>
      <c r="E10" s="29" t="s">
        <v>155</v>
      </c>
      <c r="F10" s="30">
        <v>75</v>
      </c>
      <c r="G10" s="30">
        <v>105.34</v>
      </c>
      <c r="H10" s="30">
        <v>7900.5</v>
      </c>
      <c r="I10" s="30">
        <v>3645</v>
      </c>
      <c r="J10" s="30"/>
      <c r="K10" s="30">
        <v>9</v>
      </c>
      <c r="L10" s="30">
        <v>4246.5</v>
      </c>
      <c r="M10" s="44">
        <v>61830</v>
      </c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7827.31</v>
      </c>
    </row>
    <row r="11" spans="1:23">
      <c r="A11" s="27"/>
      <c r="B11" s="28" t="s">
        <v>159</v>
      </c>
      <c r="C11" s="28" t="s">
        <v>160</v>
      </c>
      <c r="D11" s="28"/>
      <c r="E11" s="29" t="s">
        <v>19</v>
      </c>
      <c r="F11" s="30">
        <v>750</v>
      </c>
      <c r="G11" s="30">
        <v>82.44</v>
      </c>
      <c r="H11" s="28"/>
      <c r="I11" s="28"/>
      <c r="J11" s="28"/>
      <c r="K11" s="28"/>
      <c r="L11" s="28"/>
      <c r="M11" s="44">
        <v>61830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119110.44</v>
      </c>
    </row>
    <row r="12" ht="22.5" spans="1:23">
      <c r="A12" s="27">
        <v>6</v>
      </c>
      <c r="B12" s="28" t="s">
        <v>164</v>
      </c>
      <c r="C12" s="28" t="s">
        <v>165</v>
      </c>
      <c r="D12" s="28"/>
      <c r="E12" s="29" t="s">
        <v>166</v>
      </c>
      <c r="F12" s="30">
        <v>7.5</v>
      </c>
      <c r="G12" s="30">
        <v>404.64</v>
      </c>
      <c r="H12" s="30">
        <v>3034.8</v>
      </c>
      <c r="I12" s="30">
        <v>2465.78</v>
      </c>
      <c r="J12" s="30"/>
      <c r="K12" s="30">
        <v>359.7</v>
      </c>
      <c r="L12" s="30">
        <v>209.33</v>
      </c>
      <c r="M12" s="44"/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22.5" spans="1:23">
      <c r="A13" s="27">
        <v>7</v>
      </c>
      <c r="B13" s="28" t="s">
        <v>169</v>
      </c>
      <c r="C13" s="28" t="s">
        <v>170</v>
      </c>
      <c r="D13" s="28"/>
      <c r="E13" s="29" t="s">
        <v>166</v>
      </c>
      <c r="F13" s="30">
        <v>7.5</v>
      </c>
      <c r="G13" s="30">
        <v>320.59</v>
      </c>
      <c r="H13" s="30">
        <v>2404.43</v>
      </c>
      <c r="I13" s="30">
        <v>1777.13</v>
      </c>
      <c r="J13" s="30"/>
      <c r="K13" s="30">
        <v>627.3</v>
      </c>
      <c r="L13" s="30"/>
      <c r="M13" s="44"/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119110.44</v>
      </c>
    </row>
    <row r="14" ht="22.5" spans="1:23">
      <c r="A14" s="27">
        <v>8</v>
      </c>
      <c r="B14" s="28" t="s">
        <v>153</v>
      </c>
      <c r="C14" s="28" t="s">
        <v>154</v>
      </c>
      <c r="D14" s="28"/>
      <c r="E14" s="29" t="s">
        <v>155</v>
      </c>
      <c r="F14" s="30">
        <v>6</v>
      </c>
      <c r="G14" s="30">
        <v>105.34</v>
      </c>
      <c r="H14" s="30">
        <v>632.04</v>
      </c>
      <c r="I14" s="30">
        <v>291.6</v>
      </c>
      <c r="J14" s="30"/>
      <c r="K14" s="30">
        <v>0.72</v>
      </c>
      <c r="L14" s="30">
        <v>339.72</v>
      </c>
      <c r="M14" s="44">
        <v>1965.6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spans="1:23">
      <c r="A15" s="27"/>
      <c r="B15" s="28" t="s">
        <v>159</v>
      </c>
      <c r="C15" s="28" t="s">
        <v>176</v>
      </c>
      <c r="D15" s="28"/>
      <c r="E15" s="29" t="s">
        <v>19</v>
      </c>
      <c r="F15" s="30">
        <v>60</v>
      </c>
      <c r="G15" s="30">
        <v>32.76</v>
      </c>
      <c r="H15" s="28"/>
      <c r="I15" s="28"/>
      <c r="J15" s="28"/>
      <c r="K15" s="28"/>
      <c r="L15" s="28"/>
      <c r="M15" s="44">
        <v>1965.6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179</v>
      </c>
      <c r="C16" s="28" t="s">
        <v>180</v>
      </c>
      <c r="D16" s="28"/>
      <c r="E16" s="29" t="s">
        <v>166</v>
      </c>
      <c r="F16" s="30">
        <v>0.6</v>
      </c>
      <c r="G16" s="30">
        <v>354.07</v>
      </c>
      <c r="H16" s="30">
        <v>212.44</v>
      </c>
      <c r="I16" s="30">
        <v>176.38</v>
      </c>
      <c r="J16" s="30"/>
      <c r="K16" s="30">
        <v>22.96</v>
      </c>
      <c r="L16" s="30">
        <v>13.1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20620.7</v>
      </c>
    </row>
    <row r="17" ht="22.5" spans="1:23">
      <c r="A17" s="27">
        <v>10</v>
      </c>
      <c r="B17" s="28" t="s">
        <v>184</v>
      </c>
      <c r="C17" s="28" t="s">
        <v>185</v>
      </c>
      <c r="D17" s="28"/>
      <c r="E17" s="29" t="s">
        <v>166</v>
      </c>
      <c r="F17" s="30">
        <v>0.6</v>
      </c>
      <c r="G17" s="30">
        <v>209.28</v>
      </c>
      <c r="H17" s="30">
        <v>125.57</v>
      </c>
      <c r="I17" s="30">
        <v>107.39</v>
      </c>
      <c r="J17" s="30"/>
      <c r="K17" s="30">
        <v>18.18</v>
      </c>
      <c r="L17" s="30"/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10063.69</v>
      </c>
    </row>
    <row r="18" ht="22.5" spans="1:23">
      <c r="A18" s="27">
        <v>11</v>
      </c>
      <c r="B18" s="28" t="s">
        <v>153</v>
      </c>
      <c r="C18" s="28" t="s">
        <v>154</v>
      </c>
      <c r="D18" s="28"/>
      <c r="E18" s="29" t="s">
        <v>155</v>
      </c>
      <c r="F18" s="30">
        <v>6</v>
      </c>
      <c r="G18" s="30">
        <v>105.34</v>
      </c>
      <c r="H18" s="30">
        <v>632.04</v>
      </c>
      <c r="I18" s="30">
        <v>291.6</v>
      </c>
      <c r="J18" s="30"/>
      <c r="K18" s="30">
        <v>0.72</v>
      </c>
      <c r="L18" s="30">
        <v>339.72</v>
      </c>
      <c r="M18" s="44">
        <v>915.6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594484.25</v>
      </c>
    </row>
    <row r="19" spans="1:23">
      <c r="A19" s="27"/>
      <c r="B19" s="28" t="s">
        <v>159</v>
      </c>
      <c r="C19" s="28" t="s">
        <v>192</v>
      </c>
      <c r="D19" s="28"/>
      <c r="E19" s="29" t="s">
        <v>19</v>
      </c>
      <c r="F19" s="30">
        <v>60</v>
      </c>
      <c r="G19" s="30">
        <v>15.26</v>
      </c>
      <c r="H19" s="28"/>
      <c r="I19" s="28"/>
      <c r="J19" s="28"/>
      <c r="K19" s="28"/>
      <c r="L19" s="28"/>
      <c r="M19" s="44">
        <v>915.6</v>
      </c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53503.58</v>
      </c>
    </row>
    <row r="20" ht="22.5" spans="1:23">
      <c r="A20" s="27">
        <v>12</v>
      </c>
      <c r="B20" s="28" t="s">
        <v>179</v>
      </c>
      <c r="C20" s="28" t="s">
        <v>180</v>
      </c>
      <c r="D20" s="28"/>
      <c r="E20" s="29" t="s">
        <v>166</v>
      </c>
      <c r="F20" s="30">
        <v>0.6</v>
      </c>
      <c r="G20" s="30">
        <v>354.07</v>
      </c>
      <c r="H20" s="30">
        <v>212.44</v>
      </c>
      <c r="I20" s="30">
        <v>176.38</v>
      </c>
      <c r="J20" s="30"/>
      <c r="K20" s="30">
        <v>22.96</v>
      </c>
      <c r="L20" s="30">
        <v>13.1</v>
      </c>
      <c r="M20" s="44"/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647987.83</v>
      </c>
    </row>
    <row r="21" ht="22.5" spans="1:23">
      <c r="A21" s="27">
        <v>13</v>
      </c>
      <c r="B21" s="28" t="s">
        <v>184</v>
      </c>
      <c r="C21" s="28" t="s">
        <v>185</v>
      </c>
      <c r="D21" s="28"/>
      <c r="E21" s="29" t="s">
        <v>166</v>
      </c>
      <c r="F21" s="30">
        <v>0.6</v>
      </c>
      <c r="G21" s="30">
        <v>209.28</v>
      </c>
      <c r="H21" s="30">
        <v>125.57</v>
      </c>
      <c r="I21" s="30">
        <v>107.39</v>
      </c>
      <c r="J21" s="30"/>
      <c r="K21" s="30">
        <v>18.18</v>
      </c>
      <c r="L21" s="30"/>
      <c r="M21" s="44"/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832004.92</v>
      </c>
    </row>
    <row r="22" ht="13.5" spans="1:23">
      <c r="A22" s="27"/>
      <c r="B22" s="28"/>
      <c r="C22" s="28" t="s">
        <v>200</v>
      </c>
      <c r="D22" s="28"/>
      <c r="E22" s="29"/>
      <c r="F22" s="30"/>
      <c r="G22" s="30"/>
      <c r="H22" s="30">
        <v>51415.78</v>
      </c>
      <c r="I22" s="30">
        <v>35627.72</v>
      </c>
      <c r="J22" s="30"/>
      <c r="K22" s="30">
        <v>5293.7</v>
      </c>
      <c r="L22" s="30">
        <v>10494.39</v>
      </c>
      <c r="M22" s="44">
        <v>174885.71</v>
      </c>
      <c r="P22" s="37"/>
      <c r="Q22" s="50" t="s">
        <v>201</v>
      </c>
      <c r="R22" s="50"/>
      <c r="S22" s="50"/>
      <c r="T22" s="33" t="s">
        <v>202</v>
      </c>
      <c r="U22" s="33"/>
      <c r="V22" s="33"/>
      <c r="W22" s="51"/>
    </row>
    <row r="23" ht="22.5" spans="1:13">
      <c r="A23" s="27">
        <v>1</v>
      </c>
      <c r="B23" s="28" t="s">
        <v>133</v>
      </c>
      <c r="C23" s="28" t="s">
        <v>134</v>
      </c>
      <c r="D23" s="28"/>
      <c r="E23" s="29" t="s">
        <v>135</v>
      </c>
      <c r="F23" s="30">
        <v>138.24</v>
      </c>
      <c r="G23" s="30">
        <v>30.56</v>
      </c>
      <c r="H23" s="30">
        <v>4224.61</v>
      </c>
      <c r="I23" s="30">
        <v>937.27</v>
      </c>
      <c r="J23" s="30"/>
      <c r="K23" s="30"/>
      <c r="L23" s="30">
        <v>3287.35</v>
      </c>
      <c r="M23" s="44"/>
    </row>
    <row r="24" spans="1:13">
      <c r="A24" s="27">
        <v>2</v>
      </c>
      <c r="B24" s="28" t="s">
        <v>137</v>
      </c>
      <c r="C24" s="28" t="s">
        <v>138</v>
      </c>
      <c r="D24" s="28"/>
      <c r="E24" s="29" t="s">
        <v>139</v>
      </c>
      <c r="F24" s="30">
        <v>3.456</v>
      </c>
      <c r="G24" s="30">
        <v>3688.55</v>
      </c>
      <c r="H24" s="30">
        <v>12747.63</v>
      </c>
      <c r="I24" s="30">
        <v>12747.63</v>
      </c>
      <c r="J24" s="30"/>
      <c r="K24" s="30"/>
      <c r="L24" s="30"/>
      <c r="M24" s="44"/>
    </row>
    <row r="25" ht="22.5" spans="1:13">
      <c r="A25" s="27">
        <v>3</v>
      </c>
      <c r="B25" s="28" t="s">
        <v>142</v>
      </c>
      <c r="C25" s="28" t="s">
        <v>143</v>
      </c>
      <c r="D25" s="28"/>
      <c r="E25" s="29" t="s">
        <v>139</v>
      </c>
      <c r="F25" s="30">
        <v>3.2652</v>
      </c>
      <c r="G25" s="30">
        <v>1696.28</v>
      </c>
      <c r="H25" s="30">
        <v>5538.69</v>
      </c>
      <c r="I25" s="30">
        <v>4948.97</v>
      </c>
      <c r="J25" s="30"/>
      <c r="K25" s="30">
        <v>19.62</v>
      </c>
      <c r="L25" s="30">
        <v>570.1</v>
      </c>
      <c r="M25" s="44"/>
    </row>
    <row r="26" ht="22.5" spans="1:13">
      <c r="A26" s="27">
        <v>4</v>
      </c>
      <c r="B26" s="28" t="s">
        <v>147</v>
      </c>
      <c r="C26" s="28" t="s">
        <v>148</v>
      </c>
      <c r="D26" s="28"/>
      <c r="E26" s="29" t="s">
        <v>149</v>
      </c>
      <c r="F26" s="30">
        <v>1.3061</v>
      </c>
      <c r="G26" s="30">
        <v>3621.87</v>
      </c>
      <c r="H26" s="30">
        <v>4730.52</v>
      </c>
      <c r="I26" s="30">
        <v>590.36</v>
      </c>
      <c r="J26" s="30"/>
      <c r="K26" s="30">
        <v>76.02</v>
      </c>
      <c r="L26" s="30">
        <v>4064.15</v>
      </c>
      <c r="M26" s="44"/>
    </row>
    <row r="27" ht="22.5" spans="1:13">
      <c r="A27" s="27">
        <v>5</v>
      </c>
      <c r="B27" s="28" t="s">
        <v>203</v>
      </c>
      <c r="C27" s="28" t="s">
        <v>204</v>
      </c>
      <c r="D27" s="28"/>
      <c r="E27" s="29" t="s">
        <v>155</v>
      </c>
      <c r="F27" s="30">
        <v>20</v>
      </c>
      <c r="G27" s="30">
        <v>442.93</v>
      </c>
      <c r="H27" s="30">
        <v>8858.6</v>
      </c>
      <c r="I27" s="30">
        <v>6572.6</v>
      </c>
      <c r="J27" s="30"/>
      <c r="K27" s="30">
        <v>153.2</v>
      </c>
      <c r="L27" s="30">
        <v>2132.8</v>
      </c>
      <c r="M27" s="44">
        <v>136567.6</v>
      </c>
    </row>
    <row r="28" ht="13.5" spans="1:13">
      <c r="A28" s="31"/>
      <c r="B28" s="32" t="s">
        <v>159</v>
      </c>
      <c r="C28" s="32" t="s">
        <v>205</v>
      </c>
      <c r="D28" s="32"/>
      <c r="E28" s="33" t="s">
        <v>206</v>
      </c>
      <c r="F28" s="34">
        <v>34.4</v>
      </c>
      <c r="G28" s="34">
        <v>0.92</v>
      </c>
      <c r="H28" s="32"/>
      <c r="I28" s="32"/>
      <c r="J28" s="32"/>
      <c r="K28" s="32"/>
      <c r="L28" s="32"/>
      <c r="M28" s="45">
        <v>31.65</v>
      </c>
    </row>
    <row r="29" spans="1:13">
      <c r="A29" s="35" t="s">
        <v>207</v>
      </c>
      <c r="B29" s="35"/>
      <c r="C29" s="35"/>
      <c r="D29" s="36" t="s">
        <v>208</v>
      </c>
      <c r="E29" s="36"/>
      <c r="F29" s="36"/>
      <c r="G29" s="36"/>
      <c r="H29" s="36"/>
      <c r="I29" s="36"/>
      <c r="J29" s="46" t="s">
        <v>209</v>
      </c>
      <c r="K29" s="46"/>
      <c r="L29" s="46"/>
      <c r="M29" s="46"/>
    </row>
    <row r="30" ht="27" spans="1:13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38"/>
      <c r="K30" s="38"/>
      <c r="L30" s="38"/>
      <c r="M30" s="38"/>
    </row>
    <row r="31" ht="13.5" spans="1:13">
      <c r="A31" s="21" t="s">
        <v>121</v>
      </c>
      <c r="B31" s="21"/>
      <c r="C31" s="21"/>
      <c r="D31" s="22"/>
      <c r="E31" s="22"/>
      <c r="F31" s="22"/>
      <c r="G31" s="22"/>
      <c r="H31" s="22"/>
      <c r="I31" s="22"/>
      <c r="J31" s="39" t="s">
        <v>210</v>
      </c>
      <c r="K31" s="39"/>
      <c r="L31" s="39"/>
      <c r="M31" s="39"/>
    </row>
    <row r="32" spans="1:13">
      <c r="A32" s="23" t="s">
        <v>98</v>
      </c>
      <c r="B32" s="24" t="s">
        <v>99</v>
      </c>
      <c r="C32" s="24" t="s">
        <v>100</v>
      </c>
      <c r="D32" s="24"/>
      <c r="E32" s="24" t="s">
        <v>101</v>
      </c>
      <c r="F32" s="24" t="s">
        <v>102</v>
      </c>
      <c r="G32" s="24" t="s">
        <v>103</v>
      </c>
      <c r="H32" s="24" t="s">
        <v>104</v>
      </c>
      <c r="I32" s="24" t="s">
        <v>105</v>
      </c>
      <c r="J32" s="24"/>
      <c r="K32" s="24"/>
      <c r="L32" s="24"/>
      <c r="M32" s="41" t="s">
        <v>106</v>
      </c>
    </row>
    <row r="33" spans="1:13">
      <c r="A33" s="25"/>
      <c r="B33" s="26"/>
      <c r="C33" s="26"/>
      <c r="D33" s="26"/>
      <c r="E33" s="26"/>
      <c r="F33" s="26"/>
      <c r="G33" s="26"/>
      <c r="H33" s="26"/>
      <c r="I33" s="26" t="s">
        <v>107</v>
      </c>
      <c r="J33" s="26"/>
      <c r="K33" s="26" t="s">
        <v>108</v>
      </c>
      <c r="L33" s="26" t="s">
        <v>109</v>
      </c>
      <c r="M33" s="43"/>
    </row>
    <row r="34" spans="1:13">
      <c r="A34" s="27"/>
      <c r="B34" s="28" t="s">
        <v>159</v>
      </c>
      <c r="C34" s="28" t="s">
        <v>211</v>
      </c>
      <c r="D34" s="28"/>
      <c r="E34" s="29" t="s">
        <v>19</v>
      </c>
      <c r="F34" s="30">
        <v>200</v>
      </c>
      <c r="G34" s="30">
        <v>682.68</v>
      </c>
      <c r="H34" s="28"/>
      <c r="I34" s="28"/>
      <c r="J34" s="28"/>
      <c r="K34" s="28"/>
      <c r="L34" s="28"/>
      <c r="M34" s="44">
        <v>136536</v>
      </c>
    </row>
    <row r="35" ht="22.5" spans="1:13">
      <c r="A35" s="27">
        <v>6</v>
      </c>
      <c r="B35" s="28" t="s">
        <v>212</v>
      </c>
      <c r="C35" s="28" t="s">
        <v>213</v>
      </c>
      <c r="D35" s="28"/>
      <c r="E35" s="29" t="s">
        <v>166</v>
      </c>
      <c r="F35" s="30">
        <v>2</v>
      </c>
      <c r="G35" s="30">
        <v>678.08</v>
      </c>
      <c r="H35" s="30">
        <v>1356.16</v>
      </c>
      <c r="I35" s="30">
        <v>780.98</v>
      </c>
      <c r="J35" s="30"/>
      <c r="K35" s="30">
        <v>573.64</v>
      </c>
      <c r="L35" s="30">
        <v>1.54</v>
      </c>
      <c r="M35" s="44"/>
    </row>
    <row r="36" ht="22.5" spans="1:13">
      <c r="A36" s="27">
        <v>7</v>
      </c>
      <c r="B36" s="28" t="s">
        <v>214</v>
      </c>
      <c r="C36" s="28" t="s">
        <v>215</v>
      </c>
      <c r="D36" s="28"/>
      <c r="E36" s="29" t="s">
        <v>155</v>
      </c>
      <c r="F36" s="30">
        <v>3</v>
      </c>
      <c r="G36" s="30">
        <v>460.44</v>
      </c>
      <c r="H36" s="30">
        <v>1381.32</v>
      </c>
      <c r="I36" s="30">
        <v>990.72</v>
      </c>
      <c r="J36" s="30"/>
      <c r="K36" s="30">
        <v>109.38</v>
      </c>
      <c r="L36" s="30">
        <v>281.22</v>
      </c>
      <c r="M36" s="44">
        <v>13873.71</v>
      </c>
    </row>
    <row r="37" spans="1:13">
      <c r="A37" s="27"/>
      <c r="B37" s="28" t="s">
        <v>159</v>
      </c>
      <c r="C37" s="28" t="s">
        <v>216</v>
      </c>
      <c r="D37" s="28"/>
      <c r="E37" s="29" t="s">
        <v>19</v>
      </c>
      <c r="F37" s="30">
        <v>31.107</v>
      </c>
      <c r="G37" s="30">
        <v>446</v>
      </c>
      <c r="H37" s="28"/>
      <c r="I37" s="28"/>
      <c r="J37" s="28"/>
      <c r="K37" s="28"/>
      <c r="L37" s="28"/>
      <c r="M37" s="44">
        <v>13873.72</v>
      </c>
    </row>
    <row r="38" ht="22.5" spans="1:13">
      <c r="A38" s="27">
        <v>8</v>
      </c>
      <c r="B38" s="28" t="s">
        <v>217</v>
      </c>
      <c r="C38" s="28" t="s">
        <v>218</v>
      </c>
      <c r="D38" s="28"/>
      <c r="E38" s="29" t="s">
        <v>219</v>
      </c>
      <c r="F38" s="30">
        <v>4.015</v>
      </c>
      <c r="G38" s="30">
        <v>36.7</v>
      </c>
      <c r="H38" s="30">
        <v>147.35</v>
      </c>
      <c r="I38" s="30">
        <v>127.24</v>
      </c>
      <c r="J38" s="30"/>
      <c r="K38" s="30">
        <v>20.12</v>
      </c>
      <c r="L38" s="30"/>
      <c r="M38" s="44"/>
    </row>
    <row r="39" ht="22.5" spans="1:13">
      <c r="A39" s="27">
        <v>9</v>
      </c>
      <c r="B39" s="28" t="s">
        <v>220</v>
      </c>
      <c r="C39" s="28" t="s">
        <v>221</v>
      </c>
      <c r="D39" s="28"/>
      <c r="E39" s="29" t="s">
        <v>219</v>
      </c>
      <c r="F39" s="30">
        <v>4.015</v>
      </c>
      <c r="G39" s="30">
        <v>89.85</v>
      </c>
      <c r="H39" s="30">
        <v>360.75</v>
      </c>
      <c r="I39" s="30">
        <v>158.15</v>
      </c>
      <c r="J39" s="30"/>
      <c r="K39" s="30">
        <v>202.6</v>
      </c>
      <c r="L39" s="30"/>
      <c r="M39" s="44"/>
    </row>
    <row r="40" ht="22.5" spans="1:13">
      <c r="A40" s="27">
        <v>10</v>
      </c>
      <c r="B40" s="28" t="s">
        <v>222</v>
      </c>
      <c r="C40" s="28" t="s">
        <v>223</v>
      </c>
      <c r="D40" s="28"/>
      <c r="E40" s="29" t="s">
        <v>219</v>
      </c>
      <c r="F40" s="30">
        <v>4.015</v>
      </c>
      <c r="G40" s="30">
        <v>105.05</v>
      </c>
      <c r="H40" s="30">
        <v>421.78</v>
      </c>
      <c r="I40" s="30">
        <v>187.86</v>
      </c>
      <c r="J40" s="30"/>
      <c r="K40" s="30">
        <v>233.91</v>
      </c>
      <c r="L40" s="30"/>
      <c r="M40" s="44"/>
    </row>
    <row r="41" ht="22.5" spans="1:13">
      <c r="A41" s="27">
        <v>11</v>
      </c>
      <c r="B41" s="28" t="s">
        <v>222</v>
      </c>
      <c r="C41" s="28" t="s">
        <v>223</v>
      </c>
      <c r="D41" s="28"/>
      <c r="E41" s="29" t="s">
        <v>219</v>
      </c>
      <c r="F41" s="30">
        <v>4.015</v>
      </c>
      <c r="G41" s="30">
        <v>105.05</v>
      </c>
      <c r="H41" s="30">
        <v>421.78</v>
      </c>
      <c r="I41" s="30">
        <v>187.86</v>
      </c>
      <c r="J41" s="30"/>
      <c r="K41" s="30">
        <v>233.91</v>
      </c>
      <c r="L41" s="30"/>
      <c r="M41" s="44"/>
    </row>
    <row r="42" ht="22.5" spans="1:13">
      <c r="A42" s="27">
        <v>12</v>
      </c>
      <c r="B42" s="28" t="s">
        <v>224</v>
      </c>
      <c r="C42" s="28" t="s">
        <v>225</v>
      </c>
      <c r="D42" s="28"/>
      <c r="E42" s="29" t="s">
        <v>219</v>
      </c>
      <c r="F42" s="30">
        <v>4.015</v>
      </c>
      <c r="G42" s="30">
        <v>113.43</v>
      </c>
      <c r="H42" s="30">
        <v>455.42</v>
      </c>
      <c r="I42" s="30">
        <v>241.78</v>
      </c>
      <c r="J42" s="30"/>
      <c r="K42" s="30">
        <v>213.64</v>
      </c>
      <c r="L42" s="30"/>
      <c r="M42" s="44"/>
    </row>
    <row r="43" ht="22.5" spans="1:13">
      <c r="A43" s="27">
        <v>13</v>
      </c>
      <c r="B43" s="28" t="s">
        <v>224</v>
      </c>
      <c r="C43" s="28" t="s">
        <v>225</v>
      </c>
      <c r="D43" s="28"/>
      <c r="E43" s="29" t="s">
        <v>219</v>
      </c>
      <c r="F43" s="30">
        <v>4.015</v>
      </c>
      <c r="G43" s="30">
        <v>113.43</v>
      </c>
      <c r="H43" s="30">
        <v>455.42</v>
      </c>
      <c r="I43" s="30">
        <v>241.78</v>
      </c>
      <c r="J43" s="30"/>
      <c r="K43" s="30">
        <v>213.64</v>
      </c>
      <c r="L43" s="30"/>
      <c r="M43" s="44"/>
    </row>
    <row r="44" ht="22.5" spans="1:13">
      <c r="A44" s="27">
        <v>14</v>
      </c>
      <c r="B44" s="28" t="s">
        <v>226</v>
      </c>
      <c r="C44" s="28" t="s">
        <v>227</v>
      </c>
      <c r="D44" s="28"/>
      <c r="E44" s="29" t="s">
        <v>219</v>
      </c>
      <c r="F44" s="30">
        <v>4.015</v>
      </c>
      <c r="G44" s="30">
        <v>167.54</v>
      </c>
      <c r="H44" s="30">
        <v>672.67</v>
      </c>
      <c r="I44" s="30">
        <v>558.33</v>
      </c>
      <c r="J44" s="30"/>
      <c r="K44" s="30">
        <v>114.35</v>
      </c>
      <c r="L44" s="30"/>
      <c r="M44" s="44">
        <v>231.22</v>
      </c>
    </row>
    <row r="45" spans="1:13">
      <c r="A45" s="27"/>
      <c r="B45" s="28" t="s">
        <v>159</v>
      </c>
      <c r="C45" s="28" t="s">
        <v>228</v>
      </c>
      <c r="D45" s="28"/>
      <c r="E45" s="29" t="s">
        <v>229</v>
      </c>
      <c r="F45" s="30">
        <v>3.814</v>
      </c>
      <c r="G45" s="30">
        <v>12.28</v>
      </c>
      <c r="H45" s="28"/>
      <c r="I45" s="28"/>
      <c r="J45" s="28"/>
      <c r="K45" s="28"/>
      <c r="L45" s="28"/>
      <c r="M45" s="44">
        <v>46.84</v>
      </c>
    </row>
    <row r="46" spans="1:13">
      <c r="A46" s="27"/>
      <c r="B46" s="28" t="s">
        <v>159</v>
      </c>
      <c r="C46" s="28" t="s">
        <v>230</v>
      </c>
      <c r="D46" s="28"/>
      <c r="E46" s="29" t="s">
        <v>229</v>
      </c>
      <c r="F46" s="30">
        <v>8.873</v>
      </c>
      <c r="G46" s="30">
        <v>20.78</v>
      </c>
      <c r="H46" s="28"/>
      <c r="I46" s="28"/>
      <c r="J46" s="28"/>
      <c r="K46" s="28"/>
      <c r="L46" s="28"/>
      <c r="M46" s="44">
        <v>184.38</v>
      </c>
    </row>
    <row r="47" ht="22.5" spans="1:13">
      <c r="A47" s="27">
        <v>15</v>
      </c>
      <c r="B47" s="28" t="s">
        <v>231</v>
      </c>
      <c r="C47" s="28" t="s">
        <v>232</v>
      </c>
      <c r="D47" s="28"/>
      <c r="E47" s="29" t="s">
        <v>166</v>
      </c>
      <c r="F47" s="30">
        <v>0.3</v>
      </c>
      <c r="G47" s="30">
        <v>370.48</v>
      </c>
      <c r="H47" s="30">
        <v>111.14</v>
      </c>
      <c r="I47" s="30">
        <v>71.21</v>
      </c>
      <c r="J47" s="30"/>
      <c r="K47" s="30">
        <v>39.78</v>
      </c>
      <c r="L47" s="30">
        <v>0.16</v>
      </c>
      <c r="M47" s="44"/>
    </row>
    <row r="48" ht="22.5" spans="1:13">
      <c r="A48" s="27">
        <v>16</v>
      </c>
      <c r="B48" s="28" t="s">
        <v>233</v>
      </c>
      <c r="C48" s="28" t="s">
        <v>234</v>
      </c>
      <c r="D48" s="28"/>
      <c r="E48" s="29" t="s">
        <v>155</v>
      </c>
      <c r="F48" s="30">
        <v>13</v>
      </c>
      <c r="G48" s="30">
        <v>193.21</v>
      </c>
      <c r="H48" s="30">
        <v>2511.73</v>
      </c>
      <c r="I48" s="30">
        <v>2182.7</v>
      </c>
      <c r="J48" s="30"/>
      <c r="K48" s="30">
        <v>172.64</v>
      </c>
      <c r="L48" s="30">
        <v>156.39</v>
      </c>
      <c r="M48" s="44">
        <v>23698.09</v>
      </c>
    </row>
    <row r="49" spans="1:13">
      <c r="A49" s="27"/>
      <c r="B49" s="28" t="s">
        <v>159</v>
      </c>
      <c r="C49" s="28" t="s">
        <v>235</v>
      </c>
      <c r="D49" s="28"/>
      <c r="E49" s="29" t="s">
        <v>19</v>
      </c>
      <c r="F49" s="30">
        <v>135.07</v>
      </c>
      <c r="G49" s="30">
        <v>175.45</v>
      </c>
      <c r="H49" s="28"/>
      <c r="I49" s="28"/>
      <c r="J49" s="28"/>
      <c r="K49" s="28"/>
      <c r="L49" s="28"/>
      <c r="M49" s="44">
        <v>23698.03</v>
      </c>
    </row>
    <row r="50" ht="22.5" spans="1:13">
      <c r="A50" s="27">
        <v>17</v>
      </c>
      <c r="B50" s="28" t="s">
        <v>217</v>
      </c>
      <c r="C50" s="28" t="s">
        <v>218</v>
      </c>
      <c r="D50" s="28"/>
      <c r="E50" s="29" t="s">
        <v>219</v>
      </c>
      <c r="F50" s="30">
        <v>8.9441</v>
      </c>
      <c r="G50" s="30">
        <v>36.7</v>
      </c>
      <c r="H50" s="30">
        <v>328.25</v>
      </c>
      <c r="I50" s="30">
        <v>283.44</v>
      </c>
      <c r="J50" s="30"/>
      <c r="K50" s="30">
        <v>44.81</v>
      </c>
      <c r="L50" s="30"/>
      <c r="M50" s="44"/>
    </row>
    <row r="51" ht="22.5" spans="1:13">
      <c r="A51" s="27">
        <v>18</v>
      </c>
      <c r="B51" s="28" t="s">
        <v>220</v>
      </c>
      <c r="C51" s="28" t="s">
        <v>221</v>
      </c>
      <c r="D51" s="28"/>
      <c r="E51" s="29" t="s">
        <v>219</v>
      </c>
      <c r="F51" s="30">
        <v>8.9441</v>
      </c>
      <c r="G51" s="30">
        <v>89.85</v>
      </c>
      <c r="H51" s="30">
        <v>803.63</v>
      </c>
      <c r="I51" s="30">
        <v>352.31</v>
      </c>
      <c r="J51" s="30"/>
      <c r="K51" s="30">
        <v>451.32</v>
      </c>
      <c r="L51" s="30"/>
      <c r="M51" s="44"/>
    </row>
    <row r="52" ht="23.25" spans="1:13">
      <c r="A52" s="31">
        <v>19</v>
      </c>
      <c r="B52" s="32" t="s">
        <v>222</v>
      </c>
      <c r="C52" s="32" t="s">
        <v>223</v>
      </c>
      <c r="D52" s="32"/>
      <c r="E52" s="33" t="s">
        <v>219</v>
      </c>
      <c r="F52" s="34">
        <v>8.9441</v>
      </c>
      <c r="G52" s="34">
        <v>105.05</v>
      </c>
      <c r="H52" s="34">
        <v>939.58</v>
      </c>
      <c r="I52" s="34">
        <v>418.49</v>
      </c>
      <c r="J52" s="34"/>
      <c r="K52" s="34">
        <v>521.08</v>
      </c>
      <c r="L52" s="34"/>
      <c r="M52" s="45"/>
    </row>
    <row r="53" spans="1:13">
      <c r="A53" s="35" t="s">
        <v>207</v>
      </c>
      <c r="B53" s="35"/>
      <c r="C53" s="35"/>
      <c r="D53" s="36" t="s">
        <v>208</v>
      </c>
      <c r="E53" s="36"/>
      <c r="F53" s="36"/>
      <c r="G53" s="36"/>
      <c r="H53" s="36"/>
      <c r="I53" s="36"/>
      <c r="J53" s="46" t="s">
        <v>209</v>
      </c>
      <c r="K53" s="46"/>
      <c r="L53" s="46"/>
      <c r="M53" s="46"/>
    </row>
    <row r="54" ht="27" spans="1:13">
      <c r="A54" s="20" t="s">
        <v>95</v>
      </c>
      <c r="B54" s="20"/>
      <c r="C54" s="20"/>
      <c r="D54" s="20"/>
      <c r="E54" s="20"/>
      <c r="F54" s="20"/>
      <c r="G54" s="20"/>
      <c r="H54" s="20"/>
      <c r="I54" s="20"/>
      <c r="J54" s="38"/>
      <c r="K54" s="38"/>
      <c r="L54" s="38"/>
      <c r="M54" s="38"/>
    </row>
    <row r="55" ht="13.5" spans="1:13">
      <c r="A55" s="21" t="s">
        <v>121</v>
      </c>
      <c r="B55" s="21"/>
      <c r="C55" s="21"/>
      <c r="D55" s="22"/>
      <c r="E55" s="22"/>
      <c r="F55" s="22"/>
      <c r="G55" s="22"/>
      <c r="H55" s="22"/>
      <c r="I55" s="22"/>
      <c r="J55" s="39" t="s">
        <v>236</v>
      </c>
      <c r="K55" s="39"/>
      <c r="L55" s="39"/>
      <c r="M55" s="39"/>
    </row>
    <row r="56" spans="1:13">
      <c r="A56" s="23" t="s">
        <v>98</v>
      </c>
      <c r="B56" s="24" t="s">
        <v>99</v>
      </c>
      <c r="C56" s="24" t="s">
        <v>100</v>
      </c>
      <c r="D56" s="24"/>
      <c r="E56" s="24" t="s">
        <v>101</v>
      </c>
      <c r="F56" s="24" t="s">
        <v>102</v>
      </c>
      <c r="G56" s="24" t="s">
        <v>103</v>
      </c>
      <c r="H56" s="24" t="s">
        <v>104</v>
      </c>
      <c r="I56" s="24" t="s">
        <v>105</v>
      </c>
      <c r="J56" s="24"/>
      <c r="K56" s="24"/>
      <c r="L56" s="24"/>
      <c r="M56" s="41" t="s">
        <v>106</v>
      </c>
    </row>
    <row r="57" spans="1:13">
      <c r="A57" s="25"/>
      <c r="B57" s="26"/>
      <c r="C57" s="26"/>
      <c r="D57" s="26"/>
      <c r="E57" s="26"/>
      <c r="F57" s="26"/>
      <c r="G57" s="26"/>
      <c r="H57" s="26"/>
      <c r="I57" s="26" t="s">
        <v>107</v>
      </c>
      <c r="J57" s="26"/>
      <c r="K57" s="26" t="s">
        <v>108</v>
      </c>
      <c r="L57" s="26" t="s">
        <v>109</v>
      </c>
      <c r="M57" s="43"/>
    </row>
    <row r="58" ht="22.5" spans="1:13">
      <c r="A58" s="27">
        <v>20</v>
      </c>
      <c r="B58" s="28" t="s">
        <v>222</v>
      </c>
      <c r="C58" s="28" t="s">
        <v>223</v>
      </c>
      <c r="D58" s="28"/>
      <c r="E58" s="29" t="s">
        <v>219</v>
      </c>
      <c r="F58" s="30">
        <v>8.9441</v>
      </c>
      <c r="G58" s="30">
        <v>105.05</v>
      </c>
      <c r="H58" s="30">
        <v>939.58</v>
      </c>
      <c r="I58" s="30">
        <v>418.49</v>
      </c>
      <c r="J58" s="30"/>
      <c r="K58" s="30">
        <v>521.08</v>
      </c>
      <c r="L58" s="30"/>
      <c r="M58" s="44"/>
    </row>
    <row r="59" ht="22.5" spans="1:13">
      <c r="A59" s="27">
        <v>21</v>
      </c>
      <c r="B59" s="28" t="s">
        <v>224</v>
      </c>
      <c r="C59" s="28" t="s">
        <v>225</v>
      </c>
      <c r="D59" s="28"/>
      <c r="E59" s="29" t="s">
        <v>219</v>
      </c>
      <c r="F59" s="30">
        <v>8.9441</v>
      </c>
      <c r="G59" s="30">
        <v>113.43</v>
      </c>
      <c r="H59" s="30">
        <v>1014.53</v>
      </c>
      <c r="I59" s="30">
        <v>538.61</v>
      </c>
      <c r="J59" s="30"/>
      <c r="K59" s="30">
        <v>475.92</v>
      </c>
      <c r="L59" s="30"/>
      <c r="M59" s="44"/>
    </row>
    <row r="60" ht="22.5" spans="1:13">
      <c r="A60" s="27">
        <v>22</v>
      </c>
      <c r="B60" s="28" t="s">
        <v>224</v>
      </c>
      <c r="C60" s="28" t="s">
        <v>225</v>
      </c>
      <c r="D60" s="28"/>
      <c r="E60" s="29" t="s">
        <v>219</v>
      </c>
      <c r="F60" s="30">
        <v>8.9441</v>
      </c>
      <c r="G60" s="30">
        <v>113.43</v>
      </c>
      <c r="H60" s="30">
        <v>1014.53</v>
      </c>
      <c r="I60" s="30">
        <v>538.61</v>
      </c>
      <c r="J60" s="30"/>
      <c r="K60" s="30">
        <v>475.92</v>
      </c>
      <c r="L60" s="30"/>
      <c r="M60" s="44"/>
    </row>
    <row r="61" ht="22.5" spans="1:13">
      <c r="A61" s="27">
        <v>23</v>
      </c>
      <c r="B61" s="28" t="s">
        <v>226</v>
      </c>
      <c r="C61" s="28" t="s">
        <v>227</v>
      </c>
      <c r="D61" s="28"/>
      <c r="E61" s="29" t="s">
        <v>219</v>
      </c>
      <c r="F61" s="30">
        <v>8.9441</v>
      </c>
      <c r="G61" s="30">
        <v>167.54</v>
      </c>
      <c r="H61" s="30">
        <v>1498.49</v>
      </c>
      <c r="I61" s="30">
        <v>1243.77</v>
      </c>
      <c r="J61" s="30"/>
      <c r="K61" s="30">
        <v>254.73</v>
      </c>
      <c r="L61" s="30"/>
      <c r="M61" s="44">
        <v>515.09</v>
      </c>
    </row>
    <row r="62" spans="1:13">
      <c r="A62" s="27"/>
      <c r="B62" s="28" t="s">
        <v>159</v>
      </c>
      <c r="C62" s="28" t="s">
        <v>228</v>
      </c>
      <c r="D62" s="28"/>
      <c r="E62" s="29" t="s">
        <v>229</v>
      </c>
      <c r="F62" s="30">
        <v>8.497</v>
      </c>
      <c r="G62" s="30">
        <v>12.28</v>
      </c>
      <c r="H62" s="28"/>
      <c r="I62" s="28"/>
      <c r="J62" s="28"/>
      <c r="K62" s="28"/>
      <c r="L62" s="28"/>
      <c r="M62" s="44">
        <v>104.34</v>
      </c>
    </row>
    <row r="63" spans="1:13">
      <c r="A63" s="27"/>
      <c r="B63" s="28" t="s">
        <v>159</v>
      </c>
      <c r="C63" s="28" t="s">
        <v>230</v>
      </c>
      <c r="D63" s="28"/>
      <c r="E63" s="29" t="s">
        <v>229</v>
      </c>
      <c r="F63" s="30">
        <v>19.766</v>
      </c>
      <c r="G63" s="30">
        <v>20.78</v>
      </c>
      <c r="H63" s="28"/>
      <c r="I63" s="28"/>
      <c r="J63" s="28"/>
      <c r="K63" s="28"/>
      <c r="L63" s="28"/>
      <c r="M63" s="44">
        <v>410.74</v>
      </c>
    </row>
    <row r="64" ht="22.5" spans="1:13">
      <c r="A64" s="27">
        <v>24</v>
      </c>
      <c r="B64" s="28" t="s">
        <v>231</v>
      </c>
      <c r="C64" s="28" t="s">
        <v>232</v>
      </c>
      <c r="D64" s="28"/>
      <c r="E64" s="29" t="s">
        <v>166</v>
      </c>
      <c r="F64" s="30">
        <v>1.3</v>
      </c>
      <c r="G64" s="30">
        <v>370.48</v>
      </c>
      <c r="H64" s="30">
        <v>481.62</v>
      </c>
      <c r="I64" s="30">
        <v>308.56</v>
      </c>
      <c r="J64" s="30"/>
      <c r="K64" s="30">
        <v>172.39</v>
      </c>
      <c r="L64" s="30">
        <v>0.68</v>
      </c>
      <c r="M64" s="44"/>
    </row>
    <row r="65" spans="1:13">
      <c r="A65" s="27"/>
      <c r="B65" s="28"/>
      <c r="C65" s="28" t="s">
        <v>237</v>
      </c>
      <c r="D65" s="28"/>
      <c r="E65" s="29"/>
      <c r="F65" s="30"/>
      <c r="G65" s="30"/>
      <c r="H65" s="30">
        <v>47276.71</v>
      </c>
      <c r="I65" s="30">
        <v>29617.89</v>
      </c>
      <c r="J65" s="30"/>
      <c r="K65" s="30">
        <v>881.92</v>
      </c>
      <c r="L65" s="30">
        <v>16776.92</v>
      </c>
      <c r="M65" s="44">
        <v>28861.5</v>
      </c>
    </row>
    <row r="66" ht="22.5" spans="1:13">
      <c r="A66" s="27">
        <v>1</v>
      </c>
      <c r="B66" s="28" t="s">
        <v>133</v>
      </c>
      <c r="C66" s="28" t="s">
        <v>134</v>
      </c>
      <c r="D66" s="28"/>
      <c r="E66" s="29" t="s">
        <v>135</v>
      </c>
      <c r="F66" s="30">
        <v>169.6</v>
      </c>
      <c r="G66" s="30">
        <v>30.56</v>
      </c>
      <c r="H66" s="30">
        <v>5182.98</v>
      </c>
      <c r="I66" s="30">
        <v>1149.89</v>
      </c>
      <c r="J66" s="30"/>
      <c r="K66" s="30"/>
      <c r="L66" s="30">
        <v>4033.09</v>
      </c>
      <c r="M66" s="44"/>
    </row>
    <row r="67" spans="1:13">
      <c r="A67" s="27">
        <v>2</v>
      </c>
      <c r="B67" s="28" t="s">
        <v>137</v>
      </c>
      <c r="C67" s="28" t="s">
        <v>138</v>
      </c>
      <c r="D67" s="28"/>
      <c r="E67" s="29" t="s">
        <v>139</v>
      </c>
      <c r="F67" s="30">
        <v>4.24</v>
      </c>
      <c r="G67" s="30">
        <v>3688.55</v>
      </c>
      <c r="H67" s="30">
        <v>15639.45</v>
      </c>
      <c r="I67" s="30">
        <v>15639.45</v>
      </c>
      <c r="J67" s="30"/>
      <c r="K67" s="30"/>
      <c r="L67" s="30"/>
      <c r="M67" s="44"/>
    </row>
    <row r="68" ht="22.5" spans="1:13">
      <c r="A68" s="27">
        <v>3</v>
      </c>
      <c r="B68" s="28" t="s">
        <v>142</v>
      </c>
      <c r="C68" s="28" t="s">
        <v>143</v>
      </c>
      <c r="D68" s="28"/>
      <c r="E68" s="29" t="s">
        <v>139</v>
      </c>
      <c r="F68" s="30">
        <v>4.145</v>
      </c>
      <c r="G68" s="30">
        <v>1696.28</v>
      </c>
      <c r="H68" s="30">
        <v>7031.08</v>
      </c>
      <c r="I68" s="30">
        <v>6282.45</v>
      </c>
      <c r="J68" s="30"/>
      <c r="K68" s="30">
        <v>24.91</v>
      </c>
      <c r="L68" s="30">
        <v>723.72</v>
      </c>
      <c r="M68" s="44"/>
    </row>
    <row r="69" ht="22.5" spans="1:13">
      <c r="A69" s="27">
        <v>4</v>
      </c>
      <c r="B69" s="28" t="s">
        <v>147</v>
      </c>
      <c r="C69" s="28" t="s">
        <v>148</v>
      </c>
      <c r="D69" s="28"/>
      <c r="E69" s="29" t="s">
        <v>149</v>
      </c>
      <c r="F69" s="30">
        <v>1.658</v>
      </c>
      <c r="G69" s="30">
        <v>3621.87</v>
      </c>
      <c r="H69" s="30">
        <v>6005.06</v>
      </c>
      <c r="I69" s="30">
        <v>749.42</v>
      </c>
      <c r="J69" s="30"/>
      <c r="K69" s="30">
        <v>96.5</v>
      </c>
      <c r="L69" s="30">
        <v>5159.15</v>
      </c>
      <c r="M69" s="44"/>
    </row>
    <row r="70" ht="22.5" spans="1:13">
      <c r="A70" s="27">
        <v>5</v>
      </c>
      <c r="B70" s="28" t="s">
        <v>238</v>
      </c>
      <c r="C70" s="28" t="s">
        <v>239</v>
      </c>
      <c r="D70" s="28"/>
      <c r="E70" s="29" t="s">
        <v>155</v>
      </c>
      <c r="F70" s="30">
        <v>40</v>
      </c>
      <c r="G70" s="30">
        <v>190.56</v>
      </c>
      <c r="H70" s="30">
        <v>7622.4</v>
      </c>
      <c r="I70" s="30">
        <v>3032.8</v>
      </c>
      <c r="J70" s="30"/>
      <c r="K70" s="30">
        <v>18.4</v>
      </c>
      <c r="L70" s="30">
        <v>4571.2</v>
      </c>
      <c r="M70" s="44">
        <v>17760</v>
      </c>
    </row>
    <row r="71" spans="1:13">
      <c r="A71" s="27"/>
      <c r="B71" s="28" t="s">
        <v>159</v>
      </c>
      <c r="C71" s="28" t="s">
        <v>240</v>
      </c>
      <c r="D71" s="28"/>
      <c r="E71" s="29" t="s">
        <v>19</v>
      </c>
      <c r="F71" s="30">
        <v>400</v>
      </c>
      <c r="G71" s="30">
        <v>44.4</v>
      </c>
      <c r="H71" s="28"/>
      <c r="I71" s="28"/>
      <c r="J71" s="28"/>
      <c r="K71" s="28"/>
      <c r="L71" s="28"/>
      <c r="M71" s="44">
        <v>17760</v>
      </c>
    </row>
    <row r="72" ht="22.5" spans="1:13">
      <c r="A72" s="27">
        <v>6</v>
      </c>
      <c r="B72" s="28" t="s">
        <v>241</v>
      </c>
      <c r="C72" s="28" t="s">
        <v>242</v>
      </c>
      <c r="D72" s="28"/>
      <c r="E72" s="29" t="s">
        <v>155</v>
      </c>
      <c r="F72" s="30">
        <v>15</v>
      </c>
      <c r="G72" s="30">
        <v>250.54</v>
      </c>
      <c r="H72" s="30">
        <v>3758.1</v>
      </c>
      <c r="I72" s="30">
        <v>1458.45</v>
      </c>
      <c r="J72" s="30"/>
      <c r="K72" s="30">
        <v>12.75</v>
      </c>
      <c r="L72" s="30">
        <v>2286.9</v>
      </c>
      <c r="M72" s="44">
        <v>11101.5</v>
      </c>
    </row>
    <row r="73" spans="1:13">
      <c r="A73" s="27"/>
      <c r="B73" s="28" t="s">
        <v>159</v>
      </c>
      <c r="C73" s="28" t="s">
        <v>243</v>
      </c>
      <c r="D73" s="28"/>
      <c r="E73" s="29" t="s">
        <v>19</v>
      </c>
      <c r="F73" s="30">
        <v>150</v>
      </c>
      <c r="G73" s="30">
        <v>74.01</v>
      </c>
      <c r="H73" s="28"/>
      <c r="I73" s="28"/>
      <c r="J73" s="28"/>
      <c r="K73" s="28"/>
      <c r="L73" s="28"/>
      <c r="M73" s="44">
        <v>11101.5</v>
      </c>
    </row>
    <row r="74" ht="22.5" spans="1:13">
      <c r="A74" s="27">
        <v>7</v>
      </c>
      <c r="B74" s="28" t="s">
        <v>231</v>
      </c>
      <c r="C74" s="28" t="s">
        <v>232</v>
      </c>
      <c r="D74" s="28"/>
      <c r="E74" s="29" t="s">
        <v>166</v>
      </c>
      <c r="F74" s="30">
        <v>5.5</v>
      </c>
      <c r="G74" s="30">
        <v>370.48</v>
      </c>
      <c r="H74" s="30">
        <v>2037.64</v>
      </c>
      <c r="I74" s="30">
        <v>1305.43</v>
      </c>
      <c r="J74" s="30"/>
      <c r="K74" s="30">
        <v>729.36</v>
      </c>
      <c r="L74" s="30">
        <v>2.86</v>
      </c>
      <c r="M74" s="44"/>
    </row>
    <row r="75" ht="13.5" spans="1:13">
      <c r="A75" s="37"/>
      <c r="B75" s="32"/>
      <c r="C75" s="32" t="s">
        <v>119</v>
      </c>
      <c r="D75" s="32"/>
      <c r="E75" s="32"/>
      <c r="F75" s="32"/>
      <c r="G75" s="32"/>
      <c r="H75" s="34">
        <v>164270.72</v>
      </c>
      <c r="I75" s="34">
        <v>109626.26</v>
      </c>
      <c r="J75" s="34"/>
      <c r="K75" s="34">
        <v>7437.28</v>
      </c>
      <c r="L75" s="34">
        <v>47207.25</v>
      </c>
      <c r="M75" s="45">
        <v>268458.41</v>
      </c>
    </row>
  </sheetData>
  <mergeCells count="214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C29"/>
    <mergeCell ref="D29:I29"/>
    <mergeCell ref="J29:M29"/>
    <mergeCell ref="A30:M30"/>
    <mergeCell ref="A31:C31"/>
    <mergeCell ref="D31:I31"/>
    <mergeCell ref="J31:M31"/>
    <mergeCell ref="I32:L32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A53:C53"/>
    <mergeCell ref="D53:I53"/>
    <mergeCell ref="J53:M53"/>
    <mergeCell ref="A54:M54"/>
    <mergeCell ref="A55:C55"/>
    <mergeCell ref="D55:I55"/>
    <mergeCell ref="J55:M55"/>
    <mergeCell ref="I56:L56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A3:A4"/>
    <mergeCell ref="A32:A33"/>
    <mergeCell ref="A56:A57"/>
    <mergeCell ref="B3:B4"/>
    <mergeCell ref="B32:B33"/>
    <mergeCell ref="B56:B57"/>
    <mergeCell ref="E3:E4"/>
    <mergeCell ref="E32:E33"/>
    <mergeCell ref="E56:E57"/>
    <mergeCell ref="F3:F4"/>
    <mergeCell ref="F32:F33"/>
    <mergeCell ref="F56:F57"/>
    <mergeCell ref="G3:G4"/>
    <mergeCell ref="G32:G33"/>
    <mergeCell ref="G56:G57"/>
    <mergeCell ref="H3:H4"/>
    <mergeCell ref="H32:H33"/>
    <mergeCell ref="H56:H57"/>
    <mergeCell ref="M3:M4"/>
    <mergeCell ref="M32:M33"/>
    <mergeCell ref="M56:M57"/>
    <mergeCell ref="C3:D4"/>
    <mergeCell ref="C32:D33"/>
    <mergeCell ref="C56:D57"/>
  </mergeCells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opLeftCell="M10" workbookViewId="0">
      <selection activeCell="H9" sqref="H9"/>
    </sheetView>
  </sheetViews>
  <sheetFormatPr defaultColWidth="9" defaultRowHeight="12.75"/>
  <cols>
    <col min="23" max="23" width="10.4" customWidth="1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244</v>
      </c>
      <c r="B2" s="40"/>
      <c r="C2" s="40"/>
      <c r="D2" s="22"/>
      <c r="E2" s="22"/>
      <c r="F2" s="22"/>
      <c r="G2" s="22"/>
      <c r="H2" s="22"/>
      <c r="I2" s="22"/>
      <c r="J2" s="39" t="s">
        <v>97</v>
      </c>
      <c r="K2" s="39"/>
      <c r="L2" s="39"/>
      <c r="M2" s="39"/>
      <c r="P2" s="40" t="s">
        <v>244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204745.62</v>
      </c>
    </row>
    <row r="5" spans="1:23">
      <c r="A5" s="27">
        <v>1</v>
      </c>
      <c r="B5" s="28" t="s">
        <v>245</v>
      </c>
      <c r="C5" s="28" t="s">
        <v>246</v>
      </c>
      <c r="D5" s="28"/>
      <c r="E5" s="29" t="s">
        <v>112</v>
      </c>
      <c r="F5" s="30">
        <v>15</v>
      </c>
      <c r="G5" s="30">
        <v>2227.87</v>
      </c>
      <c r="H5" s="30">
        <v>33418.05</v>
      </c>
      <c r="I5" s="30">
        <v>8292.3</v>
      </c>
      <c r="J5" s="30"/>
      <c r="K5" s="30">
        <v>24941.25</v>
      </c>
      <c r="L5" s="30">
        <v>184.5</v>
      </c>
      <c r="M5" s="44"/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27819.59</v>
      </c>
    </row>
    <row r="6" ht="22.5" spans="1:23">
      <c r="A6" s="27">
        <v>2</v>
      </c>
      <c r="B6" s="28" t="s">
        <v>247</v>
      </c>
      <c r="C6" s="28" t="s">
        <v>248</v>
      </c>
      <c r="D6" s="28"/>
      <c r="E6" s="29" t="s">
        <v>249</v>
      </c>
      <c r="F6" s="30">
        <v>100</v>
      </c>
      <c r="G6" s="30">
        <v>475.85</v>
      </c>
      <c r="H6" s="30">
        <v>47585</v>
      </c>
      <c r="I6" s="30">
        <v>18534</v>
      </c>
      <c r="J6" s="30"/>
      <c r="K6" s="30">
        <v>28230</v>
      </c>
      <c r="L6" s="30">
        <v>821</v>
      </c>
      <c r="M6" s="44">
        <v>120000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55842.78</v>
      </c>
    </row>
    <row r="7" spans="1:23">
      <c r="A7" s="27"/>
      <c r="B7" s="28" t="s">
        <v>159</v>
      </c>
      <c r="C7" s="28" t="s">
        <v>250</v>
      </c>
      <c r="D7" s="28"/>
      <c r="E7" s="29" t="s">
        <v>249</v>
      </c>
      <c r="F7" s="30">
        <v>100</v>
      </c>
      <c r="G7" s="30">
        <v>1200</v>
      </c>
      <c r="H7" s="28"/>
      <c r="I7" s="28"/>
      <c r="J7" s="28"/>
      <c r="K7" s="28"/>
      <c r="L7" s="28"/>
      <c r="M7" s="44">
        <v>120000</v>
      </c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1083.25</v>
      </c>
    </row>
    <row r="8" ht="22.5" spans="1:23">
      <c r="A8" s="27">
        <v>3</v>
      </c>
      <c r="B8" s="28" t="s">
        <v>251</v>
      </c>
      <c r="C8" s="28" t="s">
        <v>252</v>
      </c>
      <c r="D8" s="28"/>
      <c r="E8" s="29" t="s">
        <v>112</v>
      </c>
      <c r="F8" s="30">
        <v>1</v>
      </c>
      <c r="G8" s="30">
        <v>3742.57</v>
      </c>
      <c r="H8" s="30">
        <v>3742.57</v>
      </c>
      <c r="I8" s="30">
        <v>993.29</v>
      </c>
      <c r="J8" s="30"/>
      <c r="K8" s="30">
        <v>2671.53</v>
      </c>
      <c r="L8" s="30">
        <v>77.75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120000</v>
      </c>
    </row>
    <row r="9" ht="13.5" spans="1:23">
      <c r="A9" s="37"/>
      <c r="B9" s="32"/>
      <c r="C9" s="32" t="s">
        <v>119</v>
      </c>
      <c r="D9" s="32"/>
      <c r="E9" s="32"/>
      <c r="F9" s="32"/>
      <c r="G9" s="32"/>
      <c r="H9" s="34">
        <v>84745.62</v>
      </c>
      <c r="I9" s="34">
        <v>27819.59</v>
      </c>
      <c r="J9" s="34"/>
      <c r="K9" s="34">
        <v>55842.78</v>
      </c>
      <c r="L9" s="34">
        <v>1083.25</v>
      </c>
      <c r="M9" s="45">
        <v>120000</v>
      </c>
      <c r="P9" s="27">
        <v>6</v>
      </c>
      <c r="Q9" s="29" t="s">
        <v>150</v>
      </c>
      <c r="R9" s="28" t="s">
        <v>151</v>
      </c>
      <c r="S9" s="28"/>
      <c r="T9" s="28" t="s">
        <v>253</v>
      </c>
      <c r="U9" s="28"/>
      <c r="V9" s="29" t="s">
        <v>254</v>
      </c>
      <c r="W9" s="44">
        <v>5196.73</v>
      </c>
    </row>
    <row r="10" spans="16:23">
      <c r="P10" s="27">
        <v>7</v>
      </c>
      <c r="Q10" s="29" t="s">
        <v>156</v>
      </c>
      <c r="R10" s="28" t="s">
        <v>157</v>
      </c>
      <c r="S10" s="28"/>
      <c r="T10" s="28" t="s">
        <v>253</v>
      </c>
      <c r="U10" s="28"/>
      <c r="V10" s="29" t="s">
        <v>255</v>
      </c>
      <c r="W10" s="44">
        <v>3289.14</v>
      </c>
    </row>
    <row r="11" spans="16:23"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64489.99</v>
      </c>
    </row>
    <row r="12" spans="16:23"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spans="16:23"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64489.99</v>
      </c>
    </row>
    <row r="14" spans="16:23"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spans="16:23"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spans="16:23">
      <c r="P16" s="27">
        <v>13</v>
      </c>
      <c r="Q16" s="29" t="s">
        <v>181</v>
      </c>
      <c r="R16" s="28" t="s">
        <v>182</v>
      </c>
      <c r="S16" s="28"/>
      <c r="T16" s="28" t="s">
        <v>253</v>
      </c>
      <c r="U16" s="28"/>
      <c r="V16" s="29" t="s">
        <v>256</v>
      </c>
      <c r="W16" s="44">
        <v>5699.64</v>
      </c>
    </row>
    <row r="17" spans="16:23">
      <c r="P17" s="27">
        <v>14</v>
      </c>
      <c r="Q17" s="29" t="s">
        <v>186</v>
      </c>
      <c r="R17" s="28" t="s">
        <v>187</v>
      </c>
      <c r="S17" s="28"/>
      <c r="T17" s="28" t="s">
        <v>253</v>
      </c>
      <c r="U17" s="28"/>
      <c r="V17" s="29" t="s">
        <v>257</v>
      </c>
      <c r="W17" s="44">
        <v>3283.36</v>
      </c>
    </row>
    <row r="18" spans="16:23"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283415.34</v>
      </c>
    </row>
    <row r="19" spans="16:23"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25507.38</v>
      </c>
    </row>
    <row r="20" spans="16:23"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308922.72</v>
      </c>
    </row>
    <row r="21" spans="16:23"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67">
        <v>308922.72</v>
      </c>
    </row>
    <row r="22" ht="13.5" spans="16:23">
      <c r="P22" s="37"/>
      <c r="Q22" s="50" t="s">
        <v>201</v>
      </c>
      <c r="R22" s="50"/>
      <c r="S22" s="50"/>
      <c r="T22" s="33" t="s">
        <v>258</v>
      </c>
      <c r="U22" s="33"/>
      <c r="V22" s="33"/>
      <c r="W22" s="51"/>
    </row>
  </sheetData>
  <mergeCells count="68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R10:S10"/>
    <mergeCell ref="T10:U10"/>
    <mergeCell ref="R11:S11"/>
    <mergeCell ref="T11:U11"/>
    <mergeCell ref="R12:S12"/>
    <mergeCell ref="T12:U12"/>
    <mergeCell ref="R13:S13"/>
    <mergeCell ref="T13:U13"/>
    <mergeCell ref="R14:S14"/>
    <mergeCell ref="T14:U14"/>
    <mergeCell ref="R15:S15"/>
    <mergeCell ref="T15:U15"/>
    <mergeCell ref="R16:S16"/>
    <mergeCell ref="T16:U16"/>
    <mergeCell ref="R17:S17"/>
    <mergeCell ref="T17:U17"/>
    <mergeCell ref="R18:S18"/>
    <mergeCell ref="T18:U18"/>
    <mergeCell ref="R19:S19"/>
    <mergeCell ref="T19:U19"/>
    <mergeCell ref="R20:S20"/>
    <mergeCell ref="T20:U20"/>
    <mergeCell ref="R21:S21"/>
    <mergeCell ref="T21:U21"/>
    <mergeCell ref="Q22:S22"/>
    <mergeCell ref="T22:W22"/>
    <mergeCell ref="A3:A4"/>
    <mergeCell ref="B3:B4"/>
    <mergeCell ref="E3:E4"/>
    <mergeCell ref="F3:F4"/>
    <mergeCell ref="G3:G4"/>
    <mergeCell ref="H3:H4"/>
    <mergeCell ref="M3:M4"/>
    <mergeCell ref="C3:D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opLeftCell="N10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0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259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259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3353917.26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776013.58</v>
      </c>
      <c r="I5" s="30">
        <v>493783.84</v>
      </c>
      <c r="J5" s="30"/>
      <c r="K5" s="30">
        <v>175253.9</v>
      </c>
      <c r="L5" s="30">
        <v>106975.84</v>
      </c>
      <c r="M5" s="44">
        <v>2168331.3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511903.99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1296</v>
      </c>
      <c r="G6" s="30">
        <v>30.56</v>
      </c>
      <c r="H6" s="30">
        <v>39605.76</v>
      </c>
      <c r="I6" s="30">
        <v>8786.88</v>
      </c>
      <c r="J6" s="30"/>
      <c r="K6" s="30"/>
      <c r="L6" s="30">
        <v>30818.88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205696.79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32.4</v>
      </c>
      <c r="G7" s="30">
        <v>3688.55</v>
      </c>
      <c r="H7" s="30">
        <v>119509.02</v>
      </c>
      <c r="I7" s="30">
        <v>119509.02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111844.78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24.2</v>
      </c>
      <c r="G8" s="30">
        <v>1696.28</v>
      </c>
      <c r="H8" s="30">
        <v>41049.98</v>
      </c>
      <c r="I8" s="30">
        <v>36679.21</v>
      </c>
      <c r="J8" s="30"/>
      <c r="K8" s="30">
        <v>145.44</v>
      </c>
      <c r="L8" s="30">
        <v>4225.32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2524471.7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9.68</v>
      </c>
      <c r="G9" s="30">
        <v>3621.87</v>
      </c>
      <c r="H9" s="30">
        <v>35059.7</v>
      </c>
      <c r="I9" s="30">
        <v>4375.36</v>
      </c>
      <c r="J9" s="30"/>
      <c r="K9" s="30">
        <v>563.38</v>
      </c>
      <c r="L9" s="30">
        <v>30120.97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55848.73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65</v>
      </c>
      <c r="G10" s="30">
        <v>1891.12</v>
      </c>
      <c r="H10" s="30">
        <v>122922.8</v>
      </c>
      <c r="I10" s="30">
        <v>39800.15</v>
      </c>
      <c r="J10" s="30"/>
      <c r="K10" s="30">
        <v>81984.5</v>
      </c>
      <c r="L10" s="30">
        <v>1138.15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36549.94</v>
      </c>
    </row>
    <row r="11" ht="22.5" spans="1:23">
      <c r="A11" s="27">
        <v>6</v>
      </c>
      <c r="B11" s="28" t="s">
        <v>264</v>
      </c>
      <c r="C11" s="28" t="s">
        <v>265</v>
      </c>
      <c r="D11" s="28"/>
      <c r="E11" s="29" t="s">
        <v>155</v>
      </c>
      <c r="F11" s="30">
        <v>250</v>
      </c>
      <c r="G11" s="30">
        <v>1020.58</v>
      </c>
      <c r="H11" s="30">
        <v>255145</v>
      </c>
      <c r="I11" s="30">
        <v>204390</v>
      </c>
      <c r="J11" s="30"/>
      <c r="K11" s="30">
        <v>24095</v>
      </c>
      <c r="L11" s="30">
        <v>26660</v>
      </c>
      <c r="M11" s="44">
        <v>1962630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436629.97</v>
      </c>
    </row>
    <row r="12" spans="1:23">
      <c r="A12" s="27"/>
      <c r="B12" s="28" t="s">
        <v>159</v>
      </c>
      <c r="C12" s="28" t="s">
        <v>266</v>
      </c>
      <c r="D12" s="28"/>
      <c r="E12" s="29" t="s">
        <v>249</v>
      </c>
      <c r="F12" s="30">
        <v>515</v>
      </c>
      <c r="G12" s="30">
        <v>201.31</v>
      </c>
      <c r="H12" s="28"/>
      <c r="I12" s="28"/>
      <c r="J12" s="28"/>
      <c r="K12" s="28"/>
      <c r="L12" s="28"/>
      <c r="M12" s="44">
        <v>103674.65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spans="1:23">
      <c r="A13" s="27"/>
      <c r="B13" s="28" t="s">
        <v>159</v>
      </c>
      <c r="C13" s="28" t="s">
        <v>267</v>
      </c>
      <c r="D13" s="28"/>
      <c r="E13" s="29" t="s">
        <v>206</v>
      </c>
      <c r="F13" s="30">
        <v>515</v>
      </c>
      <c r="G13" s="30">
        <v>16.32</v>
      </c>
      <c r="H13" s="28"/>
      <c r="I13" s="28"/>
      <c r="J13" s="28"/>
      <c r="K13" s="28"/>
      <c r="L13" s="28"/>
      <c r="M13" s="44">
        <v>8404.8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436629.97</v>
      </c>
    </row>
    <row r="14" spans="1:23">
      <c r="A14" s="27"/>
      <c r="B14" s="28" t="s">
        <v>159</v>
      </c>
      <c r="C14" s="28" t="s">
        <v>268</v>
      </c>
      <c r="D14" s="28"/>
      <c r="E14" s="29" t="s">
        <v>19</v>
      </c>
      <c r="F14" s="30">
        <v>2500</v>
      </c>
      <c r="G14" s="30">
        <v>682.68</v>
      </c>
      <c r="H14" s="28"/>
      <c r="I14" s="28"/>
      <c r="J14" s="28"/>
      <c r="K14" s="28"/>
      <c r="L14" s="28"/>
      <c r="M14" s="44">
        <v>1706700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spans="1:23">
      <c r="A15" s="27"/>
      <c r="B15" s="28" t="s">
        <v>159</v>
      </c>
      <c r="C15" s="28" t="s">
        <v>269</v>
      </c>
      <c r="D15" s="28"/>
      <c r="E15" s="29" t="s">
        <v>270</v>
      </c>
      <c r="F15" s="30">
        <v>500</v>
      </c>
      <c r="G15" s="30">
        <v>287.7</v>
      </c>
      <c r="H15" s="28"/>
      <c r="I15" s="28"/>
      <c r="J15" s="28"/>
      <c r="K15" s="28"/>
      <c r="L15" s="28"/>
      <c r="M15" s="44">
        <v>143850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7</v>
      </c>
      <c r="B16" s="28" t="s">
        <v>271</v>
      </c>
      <c r="C16" s="28" t="s">
        <v>272</v>
      </c>
      <c r="D16" s="28"/>
      <c r="E16" s="29" t="s">
        <v>166</v>
      </c>
      <c r="F16" s="30">
        <v>25</v>
      </c>
      <c r="G16" s="30">
        <v>2703.2</v>
      </c>
      <c r="H16" s="30">
        <v>67580</v>
      </c>
      <c r="I16" s="30">
        <v>20679</v>
      </c>
      <c r="J16" s="30"/>
      <c r="K16" s="30">
        <v>46716.25</v>
      </c>
      <c r="L16" s="30">
        <v>184.75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96289.14</v>
      </c>
    </row>
    <row r="17" ht="33.75" spans="1:23">
      <c r="A17" s="27">
        <v>8</v>
      </c>
      <c r="B17" s="28" t="s">
        <v>273</v>
      </c>
      <c r="C17" s="28" t="s">
        <v>274</v>
      </c>
      <c r="D17" s="28"/>
      <c r="E17" s="29" t="s">
        <v>275</v>
      </c>
      <c r="F17" s="30">
        <v>570.6</v>
      </c>
      <c r="G17" s="30">
        <v>137.03</v>
      </c>
      <c r="H17" s="30">
        <v>78189.32</v>
      </c>
      <c r="I17" s="30">
        <v>49801.97</v>
      </c>
      <c r="J17" s="30"/>
      <c r="K17" s="30">
        <v>14578.83</v>
      </c>
      <c r="L17" s="30">
        <v>13808.52</v>
      </c>
      <c r="M17" s="44">
        <v>205701.3</v>
      </c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46992.79</v>
      </c>
    </row>
    <row r="18" spans="1:23">
      <c r="A18" s="27"/>
      <c r="B18" s="28" t="s">
        <v>159</v>
      </c>
      <c r="C18" s="28" t="s">
        <v>276</v>
      </c>
      <c r="D18" s="28"/>
      <c r="E18" s="29" t="s">
        <v>275</v>
      </c>
      <c r="F18" s="30">
        <v>587.718</v>
      </c>
      <c r="G18" s="30">
        <v>350</v>
      </c>
      <c r="H18" s="28"/>
      <c r="I18" s="28"/>
      <c r="J18" s="28"/>
      <c r="K18" s="28"/>
      <c r="L18" s="28"/>
      <c r="M18" s="44">
        <v>205701.3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3989677.89</v>
      </c>
    </row>
    <row r="19" ht="22.5" spans="1:23">
      <c r="A19" s="27">
        <v>9</v>
      </c>
      <c r="B19" s="28" t="s">
        <v>212</v>
      </c>
      <c r="C19" s="28" t="s">
        <v>213</v>
      </c>
      <c r="D19" s="28"/>
      <c r="E19" s="29" t="s">
        <v>166</v>
      </c>
      <c r="F19" s="30">
        <v>25</v>
      </c>
      <c r="G19" s="30">
        <v>678.08</v>
      </c>
      <c r="H19" s="30">
        <v>16952</v>
      </c>
      <c r="I19" s="30">
        <v>9762.25</v>
      </c>
      <c r="J19" s="30"/>
      <c r="K19" s="30">
        <v>7170.5</v>
      </c>
      <c r="L19" s="30">
        <v>19.25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359071.01</v>
      </c>
    </row>
    <row r="20" spans="1:23">
      <c r="A20" s="27"/>
      <c r="B20" s="28"/>
      <c r="C20" s="28" t="s">
        <v>277</v>
      </c>
      <c r="D20" s="28"/>
      <c r="E20" s="29"/>
      <c r="F20" s="30"/>
      <c r="G20" s="30"/>
      <c r="H20" s="30">
        <v>53431.98</v>
      </c>
      <c r="I20" s="30">
        <v>18120.15</v>
      </c>
      <c r="J20" s="30"/>
      <c r="K20" s="30">
        <v>30442.89</v>
      </c>
      <c r="L20" s="30">
        <v>4868.94</v>
      </c>
      <c r="M20" s="44">
        <v>356140.4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4348748.9</v>
      </c>
    </row>
    <row r="21" ht="22.5" spans="1:23">
      <c r="A21" s="27">
        <v>1</v>
      </c>
      <c r="B21" s="28" t="s">
        <v>278</v>
      </c>
      <c r="C21" s="28" t="s">
        <v>279</v>
      </c>
      <c r="D21" s="28"/>
      <c r="E21" s="29" t="s">
        <v>112</v>
      </c>
      <c r="F21" s="30">
        <v>5</v>
      </c>
      <c r="G21" s="30">
        <v>9052.22</v>
      </c>
      <c r="H21" s="30">
        <v>45261.1</v>
      </c>
      <c r="I21" s="30">
        <v>13248.95</v>
      </c>
      <c r="J21" s="30"/>
      <c r="K21" s="30">
        <v>30124.05</v>
      </c>
      <c r="L21" s="30">
        <v>1888.1</v>
      </c>
      <c r="M21" s="44"/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4365422.04</v>
      </c>
    </row>
    <row r="22" ht="23.25" spans="1:23">
      <c r="A22" s="27">
        <v>2</v>
      </c>
      <c r="B22" s="28" t="s">
        <v>280</v>
      </c>
      <c r="C22" s="28" t="s">
        <v>281</v>
      </c>
      <c r="D22" s="28"/>
      <c r="E22" s="29" t="s">
        <v>206</v>
      </c>
      <c r="F22" s="30">
        <v>15</v>
      </c>
      <c r="G22" s="30">
        <v>466.76</v>
      </c>
      <c r="H22" s="30">
        <v>7001.4</v>
      </c>
      <c r="I22" s="30">
        <v>3923.7</v>
      </c>
      <c r="J22" s="30"/>
      <c r="K22" s="30">
        <v>270</v>
      </c>
      <c r="L22" s="30">
        <v>2807.7</v>
      </c>
      <c r="M22" s="44">
        <v>184521</v>
      </c>
      <c r="P22" s="37"/>
      <c r="Q22" s="50" t="s">
        <v>201</v>
      </c>
      <c r="R22" s="50"/>
      <c r="S22" s="50"/>
      <c r="T22" s="50" t="s">
        <v>282</v>
      </c>
      <c r="U22" s="50"/>
      <c r="V22" s="50"/>
      <c r="W22" s="66"/>
    </row>
    <row r="23" spans="1:13">
      <c r="A23" s="27"/>
      <c r="B23" s="28" t="s">
        <v>159</v>
      </c>
      <c r="C23" s="28" t="s">
        <v>283</v>
      </c>
      <c r="D23" s="28"/>
      <c r="E23" s="29" t="s">
        <v>206</v>
      </c>
      <c r="F23" s="30">
        <v>15</v>
      </c>
      <c r="G23" s="30">
        <v>12301.4</v>
      </c>
      <c r="H23" s="28"/>
      <c r="I23" s="28"/>
      <c r="J23" s="28"/>
      <c r="K23" s="28"/>
      <c r="L23" s="28"/>
      <c r="M23" s="44">
        <v>184521</v>
      </c>
    </row>
    <row r="24" ht="22.5" spans="1:13">
      <c r="A24" s="27">
        <v>3</v>
      </c>
      <c r="B24" s="28" t="s">
        <v>284</v>
      </c>
      <c r="C24" s="28" t="s">
        <v>285</v>
      </c>
      <c r="D24" s="28"/>
      <c r="E24" s="29" t="s">
        <v>206</v>
      </c>
      <c r="F24" s="30">
        <v>3</v>
      </c>
      <c r="G24" s="30">
        <v>55.09</v>
      </c>
      <c r="H24" s="30">
        <v>165.27</v>
      </c>
      <c r="I24" s="30">
        <v>154.35</v>
      </c>
      <c r="J24" s="30"/>
      <c r="K24" s="30">
        <v>10.92</v>
      </c>
      <c r="L24" s="30"/>
      <c r="M24" s="44">
        <v>1305.36</v>
      </c>
    </row>
    <row r="25" spans="1:13">
      <c r="A25" s="27"/>
      <c r="B25" s="28" t="s">
        <v>159</v>
      </c>
      <c r="C25" s="28" t="s">
        <v>286</v>
      </c>
      <c r="D25" s="28"/>
      <c r="E25" s="29" t="s">
        <v>206</v>
      </c>
      <c r="F25" s="30">
        <v>3</v>
      </c>
      <c r="G25" s="30">
        <v>435.12</v>
      </c>
      <c r="H25" s="28"/>
      <c r="I25" s="28"/>
      <c r="J25" s="28"/>
      <c r="K25" s="28"/>
      <c r="L25" s="28"/>
      <c r="M25" s="44">
        <v>1305.36</v>
      </c>
    </row>
    <row r="26" ht="22.5" spans="1:13">
      <c r="A26" s="27">
        <v>4</v>
      </c>
      <c r="B26" s="28" t="s">
        <v>284</v>
      </c>
      <c r="C26" s="28" t="s">
        <v>285</v>
      </c>
      <c r="D26" s="28"/>
      <c r="E26" s="29" t="s">
        <v>206</v>
      </c>
      <c r="F26" s="30">
        <v>3</v>
      </c>
      <c r="G26" s="30">
        <v>55.09</v>
      </c>
      <c r="H26" s="30">
        <v>165.27</v>
      </c>
      <c r="I26" s="30">
        <v>154.35</v>
      </c>
      <c r="J26" s="30"/>
      <c r="K26" s="30">
        <v>10.92</v>
      </c>
      <c r="L26" s="30"/>
      <c r="M26" s="44">
        <v>1034.04</v>
      </c>
    </row>
    <row r="27" ht="13.5" spans="1:13">
      <c r="A27" s="31"/>
      <c r="B27" s="32" t="s">
        <v>159</v>
      </c>
      <c r="C27" s="32" t="s">
        <v>287</v>
      </c>
      <c r="D27" s="32"/>
      <c r="E27" s="33" t="s">
        <v>206</v>
      </c>
      <c r="F27" s="34">
        <v>3</v>
      </c>
      <c r="G27" s="34">
        <v>344.68</v>
      </c>
      <c r="H27" s="32"/>
      <c r="I27" s="32"/>
      <c r="J27" s="32"/>
      <c r="K27" s="32"/>
      <c r="L27" s="32"/>
      <c r="M27" s="45">
        <v>1034.04</v>
      </c>
    </row>
    <row r="28" spans="1:13">
      <c r="A28" s="35" t="s">
        <v>207</v>
      </c>
      <c r="B28" s="35"/>
      <c r="C28" s="35"/>
      <c r="D28" s="36" t="s">
        <v>208</v>
      </c>
      <c r="E28" s="36"/>
      <c r="F28" s="36"/>
      <c r="G28" s="36"/>
      <c r="H28" s="36"/>
      <c r="I28" s="36"/>
      <c r="J28" s="46" t="s">
        <v>209</v>
      </c>
      <c r="K28" s="46"/>
      <c r="L28" s="46"/>
      <c r="M28" s="46"/>
    </row>
    <row r="29" ht="27" spans="1:13">
      <c r="A29" s="20" t="s">
        <v>95</v>
      </c>
      <c r="B29" s="20"/>
      <c r="C29" s="20"/>
      <c r="D29" s="20"/>
      <c r="E29" s="20"/>
      <c r="F29" s="20"/>
      <c r="G29" s="20"/>
      <c r="H29" s="20"/>
      <c r="I29" s="20"/>
      <c r="J29" s="38"/>
      <c r="K29" s="38"/>
      <c r="L29" s="38"/>
      <c r="M29" s="38"/>
    </row>
    <row r="30" ht="13.5" customHeight="1" spans="1:13">
      <c r="A30" s="40" t="s">
        <v>259</v>
      </c>
      <c r="B30" s="40"/>
      <c r="C30" s="40"/>
      <c r="D30" s="22"/>
      <c r="E30" s="22"/>
      <c r="F30" s="22"/>
      <c r="G30" s="22"/>
      <c r="H30" s="22"/>
      <c r="I30" s="22"/>
      <c r="J30" s="39" t="s">
        <v>288</v>
      </c>
      <c r="K30" s="39"/>
      <c r="L30" s="39"/>
      <c r="M30" s="39"/>
    </row>
    <row r="31" spans="1:13">
      <c r="A31" s="23" t="s">
        <v>98</v>
      </c>
      <c r="B31" s="24" t="s">
        <v>99</v>
      </c>
      <c r="C31" s="24" t="s">
        <v>100</v>
      </c>
      <c r="D31" s="24"/>
      <c r="E31" s="24" t="s">
        <v>101</v>
      </c>
      <c r="F31" s="24" t="s">
        <v>102</v>
      </c>
      <c r="G31" s="24" t="s">
        <v>103</v>
      </c>
      <c r="H31" s="24" t="s">
        <v>104</v>
      </c>
      <c r="I31" s="24" t="s">
        <v>105</v>
      </c>
      <c r="J31" s="24"/>
      <c r="K31" s="24"/>
      <c r="L31" s="24"/>
      <c r="M31" s="41" t="s">
        <v>106</v>
      </c>
    </row>
    <row r="32" spans="1:13">
      <c r="A32" s="25"/>
      <c r="B32" s="26"/>
      <c r="C32" s="26"/>
      <c r="D32" s="26"/>
      <c r="E32" s="26"/>
      <c r="F32" s="26"/>
      <c r="G32" s="26"/>
      <c r="H32" s="26"/>
      <c r="I32" s="26" t="s">
        <v>107</v>
      </c>
      <c r="J32" s="26"/>
      <c r="K32" s="26" t="s">
        <v>108</v>
      </c>
      <c r="L32" s="26" t="s">
        <v>109</v>
      </c>
      <c r="M32" s="43"/>
    </row>
    <row r="33" ht="22.5" spans="1:13">
      <c r="A33" s="27">
        <v>5</v>
      </c>
      <c r="B33" s="28" t="s">
        <v>289</v>
      </c>
      <c r="C33" s="28" t="s">
        <v>290</v>
      </c>
      <c r="D33" s="28"/>
      <c r="E33" s="29" t="s">
        <v>291</v>
      </c>
      <c r="F33" s="30">
        <v>2</v>
      </c>
      <c r="G33" s="30">
        <v>419.47</v>
      </c>
      <c r="H33" s="30">
        <v>838.94</v>
      </c>
      <c r="I33" s="30">
        <v>638.8</v>
      </c>
      <c r="J33" s="30"/>
      <c r="K33" s="30">
        <v>27</v>
      </c>
      <c r="L33" s="30">
        <v>173.14</v>
      </c>
      <c r="M33" s="44">
        <v>169280</v>
      </c>
    </row>
    <row r="34" spans="1:13">
      <c r="A34" s="27"/>
      <c r="B34" s="28" t="s">
        <v>159</v>
      </c>
      <c r="C34" s="28" t="s">
        <v>292</v>
      </c>
      <c r="D34" s="28"/>
      <c r="E34" s="29" t="s">
        <v>291</v>
      </c>
      <c r="F34" s="30">
        <v>2</v>
      </c>
      <c r="G34" s="30">
        <v>84640</v>
      </c>
      <c r="H34" s="28"/>
      <c r="I34" s="28"/>
      <c r="J34" s="28"/>
      <c r="K34" s="28"/>
      <c r="L34" s="28"/>
      <c r="M34" s="44">
        <v>169280</v>
      </c>
    </row>
    <row r="35" ht="13.5" spans="1:13">
      <c r="A35" s="37"/>
      <c r="B35" s="32"/>
      <c r="C35" s="32" t="s">
        <v>119</v>
      </c>
      <c r="D35" s="32"/>
      <c r="E35" s="32"/>
      <c r="F35" s="32"/>
      <c r="G35" s="32"/>
      <c r="H35" s="34">
        <v>829445.56</v>
      </c>
      <c r="I35" s="34">
        <v>511903.99</v>
      </c>
      <c r="J35" s="34"/>
      <c r="K35" s="34">
        <v>205696.79</v>
      </c>
      <c r="L35" s="34">
        <v>111844.78</v>
      </c>
      <c r="M35" s="45">
        <v>2524471.7</v>
      </c>
    </row>
    <row r="36" spans="1:13">
      <c r="A36" s="35" t="s">
        <v>207</v>
      </c>
      <c r="B36" s="35"/>
      <c r="C36" s="35"/>
      <c r="D36" s="36" t="s">
        <v>208</v>
      </c>
      <c r="E36" s="36"/>
      <c r="F36" s="36"/>
      <c r="G36" s="36"/>
      <c r="H36" s="36"/>
      <c r="I36" s="36"/>
      <c r="J36" s="46" t="s">
        <v>209</v>
      </c>
      <c r="K36" s="46"/>
      <c r="L36" s="46"/>
      <c r="M36" s="46"/>
    </row>
  </sheetData>
  <mergeCells count="130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A28:C28"/>
    <mergeCell ref="D28:I28"/>
    <mergeCell ref="J28:M28"/>
    <mergeCell ref="A29:M29"/>
    <mergeCell ref="A30:C30"/>
    <mergeCell ref="D30:I30"/>
    <mergeCell ref="J30:M30"/>
    <mergeCell ref="I31:L31"/>
    <mergeCell ref="I32:J32"/>
    <mergeCell ref="C33:D33"/>
    <mergeCell ref="I33:J33"/>
    <mergeCell ref="C34:D34"/>
    <mergeCell ref="I34:J34"/>
    <mergeCell ref="C35:D35"/>
    <mergeCell ref="I35:J35"/>
    <mergeCell ref="A36:C36"/>
    <mergeCell ref="D36:I36"/>
    <mergeCell ref="J36:M36"/>
    <mergeCell ref="A3:A4"/>
    <mergeCell ref="A31:A32"/>
    <mergeCell ref="B3:B4"/>
    <mergeCell ref="B31:B32"/>
    <mergeCell ref="E3:E4"/>
    <mergeCell ref="E31:E32"/>
    <mergeCell ref="F3:F4"/>
    <mergeCell ref="F31:F32"/>
    <mergeCell ref="G3:G4"/>
    <mergeCell ref="G31:G32"/>
    <mergeCell ref="H3:H4"/>
    <mergeCell ref="H31:H32"/>
    <mergeCell ref="M3:M4"/>
    <mergeCell ref="M31:M32"/>
    <mergeCell ref="C3:D4"/>
    <mergeCell ref="C31:D3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2"/>
  <sheetViews>
    <sheetView topLeftCell="M13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43.5" customHeight="1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28.5" customHeight="1" spans="1:23">
      <c r="A2" s="21" t="s">
        <v>293</v>
      </c>
      <c r="B2" s="21"/>
      <c r="C2" s="21"/>
      <c r="D2" s="22"/>
      <c r="E2" s="22"/>
      <c r="F2" s="22"/>
      <c r="G2" s="22"/>
      <c r="H2" s="22"/>
      <c r="I2" s="22"/>
      <c r="J2" s="39" t="s">
        <v>294</v>
      </c>
      <c r="K2" s="39"/>
      <c r="L2" s="39"/>
      <c r="M2" s="39"/>
      <c r="P2" s="21" t="s">
        <v>293</v>
      </c>
      <c r="Q2" s="21"/>
      <c r="R2" s="21"/>
      <c r="S2" s="22"/>
      <c r="T2" s="22"/>
      <c r="U2" s="39" t="s">
        <v>97</v>
      </c>
      <c r="V2" s="39"/>
      <c r="W2" s="39"/>
    </row>
    <row r="3" ht="18" customHeight="1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ht="18" customHeight="1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7474617.03</v>
      </c>
    </row>
    <row r="5" ht="25.5" customHeight="1" spans="1:23">
      <c r="A5" s="27"/>
      <c r="B5" s="28"/>
      <c r="C5" s="28" t="s">
        <v>261</v>
      </c>
      <c r="D5" s="28"/>
      <c r="E5" s="29"/>
      <c r="F5" s="30"/>
      <c r="G5" s="30"/>
      <c r="H5" s="30">
        <v>1111075.93</v>
      </c>
      <c r="I5" s="30">
        <v>661534.46</v>
      </c>
      <c r="J5" s="30"/>
      <c r="K5" s="30">
        <v>270626.31</v>
      </c>
      <c r="L5" s="30">
        <v>178915.15</v>
      </c>
      <c r="M5" s="44">
        <v>2412517.22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1357662.51</v>
      </c>
    </row>
    <row r="6" ht="25.5" customHeight="1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2198</v>
      </c>
      <c r="G6" s="30">
        <v>30.56</v>
      </c>
      <c r="H6" s="30">
        <v>67170.88</v>
      </c>
      <c r="I6" s="30">
        <v>14902.44</v>
      </c>
      <c r="J6" s="30"/>
      <c r="K6" s="30"/>
      <c r="L6" s="30">
        <v>52268.44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829448.62</v>
      </c>
    </row>
    <row r="7" ht="25.5" customHeight="1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54.95</v>
      </c>
      <c r="G7" s="30">
        <v>3688.55</v>
      </c>
      <c r="H7" s="30">
        <v>202685.82</v>
      </c>
      <c r="I7" s="30">
        <v>202685.82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408577.92</v>
      </c>
    </row>
    <row r="8" ht="25.5" customHeight="1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41.044</v>
      </c>
      <c r="G8" s="30">
        <v>1696.28</v>
      </c>
      <c r="H8" s="30">
        <v>69622.12</v>
      </c>
      <c r="I8" s="30">
        <v>62209.16</v>
      </c>
      <c r="J8" s="30"/>
      <c r="K8" s="30">
        <v>246.67</v>
      </c>
      <c r="L8" s="30">
        <v>7166.28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4878927.98</v>
      </c>
    </row>
    <row r="9" ht="25.5" customHeight="1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16.4176</v>
      </c>
      <c r="G9" s="30">
        <v>3621.87</v>
      </c>
      <c r="H9" s="30">
        <v>59462.41</v>
      </c>
      <c r="I9" s="30">
        <v>7420.76</v>
      </c>
      <c r="J9" s="30"/>
      <c r="K9" s="30">
        <v>955.5</v>
      </c>
      <c r="L9" s="30">
        <v>51086.15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148120.98</v>
      </c>
    </row>
    <row r="10" ht="25.5" customHeight="1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110.2</v>
      </c>
      <c r="G10" s="30">
        <v>1891.12</v>
      </c>
      <c r="H10" s="30">
        <v>208401.42</v>
      </c>
      <c r="I10" s="30">
        <v>67476.56</v>
      </c>
      <c r="J10" s="30"/>
      <c r="K10" s="30">
        <v>138995.26</v>
      </c>
      <c r="L10" s="30">
        <v>1929.6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96937.1</v>
      </c>
    </row>
    <row r="11" ht="36.75" customHeight="1" spans="1:23">
      <c r="A11" s="27">
        <v>6</v>
      </c>
      <c r="B11" s="28" t="s">
        <v>264</v>
      </c>
      <c r="C11" s="28" t="s">
        <v>265</v>
      </c>
      <c r="D11" s="28"/>
      <c r="E11" s="29" t="s">
        <v>155</v>
      </c>
      <c r="F11" s="30">
        <v>89</v>
      </c>
      <c r="G11" s="30">
        <v>1020.58</v>
      </c>
      <c r="H11" s="30">
        <v>90831.62</v>
      </c>
      <c r="I11" s="30">
        <v>72762.84</v>
      </c>
      <c r="J11" s="30"/>
      <c r="K11" s="30">
        <v>8577.82</v>
      </c>
      <c r="L11" s="30">
        <v>9490.96</v>
      </c>
      <c r="M11" s="44">
        <v>698696.28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1171061.79</v>
      </c>
    </row>
    <row r="12" ht="18" customHeight="1" spans="1:23">
      <c r="A12" s="27"/>
      <c r="B12" s="28" t="s">
        <v>159</v>
      </c>
      <c r="C12" s="28" t="s">
        <v>266</v>
      </c>
      <c r="D12" s="28"/>
      <c r="E12" s="29" t="s">
        <v>249</v>
      </c>
      <c r="F12" s="30">
        <v>183.34</v>
      </c>
      <c r="G12" s="30">
        <v>201.31</v>
      </c>
      <c r="H12" s="28"/>
      <c r="I12" s="28"/>
      <c r="J12" s="28"/>
      <c r="K12" s="28"/>
      <c r="L12" s="28"/>
      <c r="M12" s="44">
        <v>36908.18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18" customHeight="1" spans="1:23">
      <c r="A13" s="27"/>
      <c r="B13" s="28" t="s">
        <v>159</v>
      </c>
      <c r="C13" s="28" t="s">
        <v>267</v>
      </c>
      <c r="D13" s="28"/>
      <c r="E13" s="29" t="s">
        <v>206</v>
      </c>
      <c r="F13" s="30">
        <v>183.34</v>
      </c>
      <c r="G13" s="30">
        <v>16.32</v>
      </c>
      <c r="H13" s="28"/>
      <c r="I13" s="28"/>
      <c r="J13" s="28"/>
      <c r="K13" s="28"/>
      <c r="L13" s="28"/>
      <c r="M13" s="44">
        <v>2992.11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1171061.79</v>
      </c>
    </row>
    <row r="14" ht="18" customHeight="1" spans="1:23">
      <c r="A14" s="27"/>
      <c r="B14" s="28" t="s">
        <v>159</v>
      </c>
      <c r="C14" s="28" t="s">
        <v>268</v>
      </c>
      <c r="D14" s="28"/>
      <c r="E14" s="29" t="s">
        <v>19</v>
      </c>
      <c r="F14" s="30">
        <v>890</v>
      </c>
      <c r="G14" s="30">
        <v>682.68</v>
      </c>
      <c r="H14" s="28"/>
      <c r="I14" s="28"/>
      <c r="J14" s="28"/>
      <c r="K14" s="28"/>
      <c r="L14" s="28"/>
      <c r="M14" s="44">
        <v>607585.2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18" customHeight="1" spans="1:23">
      <c r="A15" s="27"/>
      <c r="B15" s="28" t="s">
        <v>159</v>
      </c>
      <c r="C15" s="28" t="s">
        <v>269</v>
      </c>
      <c r="D15" s="28"/>
      <c r="E15" s="29" t="s">
        <v>270</v>
      </c>
      <c r="F15" s="30">
        <v>178</v>
      </c>
      <c r="G15" s="30">
        <v>287.7</v>
      </c>
      <c r="H15" s="28"/>
      <c r="I15" s="28"/>
      <c r="J15" s="28"/>
      <c r="K15" s="28"/>
      <c r="L15" s="28"/>
      <c r="M15" s="44">
        <v>51210.6</v>
      </c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36.75" customHeight="1" spans="1:23">
      <c r="A16" s="27">
        <v>7</v>
      </c>
      <c r="B16" s="28" t="s">
        <v>273</v>
      </c>
      <c r="C16" s="28" t="s">
        <v>274</v>
      </c>
      <c r="D16" s="28"/>
      <c r="E16" s="29" t="s">
        <v>275</v>
      </c>
      <c r="F16" s="30">
        <v>203.1336</v>
      </c>
      <c r="G16" s="30">
        <v>137.03</v>
      </c>
      <c r="H16" s="30">
        <v>27835.4</v>
      </c>
      <c r="I16" s="30">
        <v>17729.5</v>
      </c>
      <c r="J16" s="30"/>
      <c r="K16" s="30">
        <v>5190.06</v>
      </c>
      <c r="L16" s="30">
        <v>4915.83</v>
      </c>
      <c r="M16" s="44">
        <v>73229.66</v>
      </c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255376.32</v>
      </c>
    </row>
    <row r="17" ht="18" customHeight="1" spans="1:23">
      <c r="A17" s="27"/>
      <c r="B17" s="28" t="s">
        <v>159</v>
      </c>
      <c r="C17" s="28" t="s">
        <v>276</v>
      </c>
      <c r="D17" s="28"/>
      <c r="E17" s="29" t="s">
        <v>275</v>
      </c>
      <c r="F17" s="30">
        <v>209.228</v>
      </c>
      <c r="G17" s="30">
        <v>350</v>
      </c>
      <c r="H17" s="28"/>
      <c r="I17" s="28"/>
      <c r="J17" s="28"/>
      <c r="K17" s="28"/>
      <c r="L17" s="28"/>
      <c r="M17" s="44">
        <v>73229.8</v>
      </c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124633.42</v>
      </c>
    </row>
    <row r="18" ht="25.5" customHeight="1" spans="1:23">
      <c r="A18" s="27">
        <v>8</v>
      </c>
      <c r="B18" s="28" t="s">
        <v>212</v>
      </c>
      <c r="C18" s="28" t="s">
        <v>213</v>
      </c>
      <c r="D18" s="28"/>
      <c r="E18" s="29" t="s">
        <v>166</v>
      </c>
      <c r="F18" s="30">
        <v>8.9</v>
      </c>
      <c r="G18" s="30">
        <v>678.08</v>
      </c>
      <c r="H18" s="30">
        <v>6034.91</v>
      </c>
      <c r="I18" s="30">
        <v>3475.36</v>
      </c>
      <c r="J18" s="30"/>
      <c r="K18" s="30">
        <v>2552.7</v>
      </c>
      <c r="L18" s="30">
        <v>6.85</v>
      </c>
      <c r="M18" s="44"/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9173809.54</v>
      </c>
    </row>
    <row r="19" ht="36.75" customHeight="1" spans="1:23">
      <c r="A19" s="27">
        <v>9</v>
      </c>
      <c r="B19" s="28" t="s">
        <v>295</v>
      </c>
      <c r="C19" s="28" t="s">
        <v>296</v>
      </c>
      <c r="D19" s="28"/>
      <c r="E19" s="29" t="s">
        <v>155</v>
      </c>
      <c r="F19" s="30">
        <v>130</v>
      </c>
      <c r="G19" s="30">
        <v>876.29</v>
      </c>
      <c r="H19" s="30">
        <v>113917.7</v>
      </c>
      <c r="I19" s="30">
        <v>91020.8</v>
      </c>
      <c r="J19" s="30"/>
      <c r="K19" s="30">
        <v>10865.4</v>
      </c>
      <c r="L19" s="30">
        <v>12031.5</v>
      </c>
      <c r="M19" s="44">
        <v>759954</v>
      </c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825642.86</v>
      </c>
    </row>
    <row r="20" ht="18" customHeight="1" spans="1:23">
      <c r="A20" s="27"/>
      <c r="B20" s="28" t="s">
        <v>159</v>
      </c>
      <c r="C20" s="28" t="s">
        <v>297</v>
      </c>
      <c r="D20" s="28"/>
      <c r="E20" s="29" t="s">
        <v>249</v>
      </c>
      <c r="F20" s="30">
        <v>267.8</v>
      </c>
      <c r="G20" s="30">
        <v>120.71</v>
      </c>
      <c r="H20" s="28"/>
      <c r="I20" s="28"/>
      <c r="J20" s="28"/>
      <c r="K20" s="28"/>
      <c r="L20" s="28"/>
      <c r="M20" s="44">
        <v>32326.14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9999452.4</v>
      </c>
    </row>
    <row r="21" ht="18" customHeight="1" spans="1:23">
      <c r="A21" s="27"/>
      <c r="B21" s="28" t="s">
        <v>159</v>
      </c>
      <c r="C21" s="28" t="s">
        <v>298</v>
      </c>
      <c r="D21" s="28"/>
      <c r="E21" s="29" t="s">
        <v>206</v>
      </c>
      <c r="F21" s="30">
        <v>267.8</v>
      </c>
      <c r="G21" s="30">
        <v>9.01</v>
      </c>
      <c r="H21" s="28"/>
      <c r="I21" s="28"/>
      <c r="J21" s="28"/>
      <c r="K21" s="28"/>
      <c r="L21" s="28"/>
      <c r="M21" s="44">
        <v>2412.88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10029922.26</v>
      </c>
    </row>
    <row r="22" ht="18" customHeight="1" spans="1:23">
      <c r="A22" s="27"/>
      <c r="B22" s="28" t="s">
        <v>159</v>
      </c>
      <c r="C22" s="28" t="s">
        <v>299</v>
      </c>
      <c r="D22" s="28"/>
      <c r="E22" s="29" t="s">
        <v>19</v>
      </c>
      <c r="F22" s="30">
        <v>1300</v>
      </c>
      <c r="G22" s="30">
        <v>521.91</v>
      </c>
      <c r="H22" s="28"/>
      <c r="I22" s="28"/>
      <c r="J22" s="28"/>
      <c r="K22" s="28"/>
      <c r="L22" s="28"/>
      <c r="M22" s="44">
        <v>678483</v>
      </c>
      <c r="P22" s="37"/>
      <c r="Q22" s="50" t="s">
        <v>201</v>
      </c>
      <c r="R22" s="50"/>
      <c r="S22" s="50"/>
      <c r="T22" s="33" t="s">
        <v>300</v>
      </c>
      <c r="U22" s="33"/>
      <c r="V22" s="33"/>
      <c r="W22" s="51"/>
    </row>
    <row r="23" ht="18" customHeight="1" spans="1:13">
      <c r="A23" s="27"/>
      <c r="B23" s="28" t="s">
        <v>159</v>
      </c>
      <c r="C23" s="28" t="s">
        <v>301</v>
      </c>
      <c r="D23" s="28"/>
      <c r="E23" s="29" t="s">
        <v>270</v>
      </c>
      <c r="F23" s="30">
        <v>260</v>
      </c>
      <c r="G23" s="30">
        <v>179.74</v>
      </c>
      <c r="H23" s="28"/>
      <c r="I23" s="28"/>
      <c r="J23" s="28"/>
      <c r="K23" s="28"/>
      <c r="L23" s="28"/>
      <c r="M23" s="44">
        <v>46732.4</v>
      </c>
    </row>
    <row r="24" ht="36.75" customHeight="1" spans="1:13">
      <c r="A24" s="27">
        <v>10</v>
      </c>
      <c r="B24" s="28" t="s">
        <v>302</v>
      </c>
      <c r="C24" s="28" t="s">
        <v>303</v>
      </c>
      <c r="D24" s="28"/>
      <c r="E24" s="29" t="s">
        <v>275</v>
      </c>
      <c r="F24" s="30">
        <v>254.5231</v>
      </c>
      <c r="G24" s="30">
        <v>143.89</v>
      </c>
      <c r="H24" s="30">
        <v>36623.33</v>
      </c>
      <c r="I24" s="30">
        <v>23960.8</v>
      </c>
      <c r="J24" s="30"/>
      <c r="K24" s="30">
        <v>6503.07</v>
      </c>
      <c r="L24" s="30">
        <v>6159.46</v>
      </c>
      <c r="M24" s="44">
        <v>91755.58</v>
      </c>
    </row>
    <row r="25" ht="18" customHeight="1" spans="1:13">
      <c r="A25" s="27"/>
      <c r="B25" s="28" t="s">
        <v>159</v>
      </c>
      <c r="C25" s="28" t="s">
        <v>276</v>
      </c>
      <c r="D25" s="28"/>
      <c r="E25" s="29" t="s">
        <v>275</v>
      </c>
      <c r="F25" s="30">
        <v>262.159</v>
      </c>
      <c r="G25" s="30">
        <v>350</v>
      </c>
      <c r="H25" s="28"/>
      <c r="I25" s="28"/>
      <c r="J25" s="28"/>
      <c r="K25" s="28"/>
      <c r="L25" s="28"/>
      <c r="M25" s="44">
        <v>91755.65</v>
      </c>
    </row>
    <row r="26" ht="25.5" customHeight="1" spans="1:13">
      <c r="A26" s="27">
        <v>11</v>
      </c>
      <c r="B26" s="28" t="s">
        <v>212</v>
      </c>
      <c r="C26" s="28" t="s">
        <v>213</v>
      </c>
      <c r="D26" s="28"/>
      <c r="E26" s="29" t="s">
        <v>166</v>
      </c>
      <c r="F26" s="30">
        <v>13</v>
      </c>
      <c r="G26" s="30">
        <v>678.08</v>
      </c>
      <c r="H26" s="30">
        <v>8815.04</v>
      </c>
      <c r="I26" s="30">
        <v>5076.37</v>
      </c>
      <c r="J26" s="30"/>
      <c r="K26" s="30">
        <v>3728.66</v>
      </c>
      <c r="L26" s="30">
        <v>10.01</v>
      </c>
      <c r="M26" s="44"/>
    </row>
    <row r="27" ht="25.5" customHeight="1" spans="1:13">
      <c r="A27" s="27">
        <v>12</v>
      </c>
      <c r="B27" s="28" t="s">
        <v>241</v>
      </c>
      <c r="C27" s="28" t="s">
        <v>242</v>
      </c>
      <c r="D27" s="28"/>
      <c r="E27" s="29" t="s">
        <v>155</v>
      </c>
      <c r="F27" s="30">
        <v>75</v>
      </c>
      <c r="G27" s="30">
        <v>250.54</v>
      </c>
      <c r="H27" s="30">
        <v>18790.5</v>
      </c>
      <c r="I27" s="30">
        <v>7292.25</v>
      </c>
      <c r="J27" s="30"/>
      <c r="K27" s="30">
        <v>63.75</v>
      </c>
      <c r="L27" s="30">
        <v>11434.5</v>
      </c>
      <c r="M27" s="44">
        <v>327592.5</v>
      </c>
    </row>
    <row r="28" ht="18" customHeight="1" spans="1:13">
      <c r="A28" s="31"/>
      <c r="B28" s="32" t="s">
        <v>159</v>
      </c>
      <c r="C28" s="32" t="s">
        <v>304</v>
      </c>
      <c r="D28" s="32"/>
      <c r="E28" s="33" t="s">
        <v>19</v>
      </c>
      <c r="F28" s="34">
        <v>750</v>
      </c>
      <c r="G28" s="34">
        <v>436.79</v>
      </c>
      <c r="H28" s="32"/>
      <c r="I28" s="32"/>
      <c r="J28" s="32"/>
      <c r="K28" s="32"/>
      <c r="L28" s="32"/>
      <c r="M28" s="45">
        <v>327592.5</v>
      </c>
    </row>
    <row r="29" ht="18" customHeight="1" spans="1:13">
      <c r="A29" s="35" t="s">
        <v>207</v>
      </c>
      <c r="B29" s="35"/>
      <c r="C29" s="35"/>
      <c r="D29" s="36" t="s">
        <v>208</v>
      </c>
      <c r="E29" s="36"/>
      <c r="F29" s="36"/>
      <c r="G29" s="36"/>
      <c r="H29" s="36"/>
      <c r="I29" s="36"/>
      <c r="J29" s="46" t="s">
        <v>209</v>
      </c>
      <c r="K29" s="46"/>
      <c r="L29" s="46"/>
      <c r="M29" s="46"/>
    </row>
    <row r="30" ht="43.5" customHeight="1" spans="1:13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38"/>
      <c r="K30" s="38"/>
      <c r="L30" s="38"/>
      <c r="M30" s="38"/>
    </row>
    <row r="31" ht="28.5" customHeight="1" spans="1:13">
      <c r="A31" s="21" t="s">
        <v>293</v>
      </c>
      <c r="B31" s="21"/>
      <c r="C31" s="21"/>
      <c r="D31" s="22"/>
      <c r="E31" s="22"/>
      <c r="F31" s="22"/>
      <c r="G31" s="22"/>
      <c r="H31" s="22"/>
      <c r="I31" s="22"/>
      <c r="J31" s="39" t="s">
        <v>305</v>
      </c>
      <c r="K31" s="39"/>
      <c r="L31" s="39"/>
      <c r="M31" s="39"/>
    </row>
    <row r="32" ht="18" customHeight="1" spans="1:13">
      <c r="A32" s="23" t="s">
        <v>98</v>
      </c>
      <c r="B32" s="24" t="s">
        <v>99</v>
      </c>
      <c r="C32" s="24" t="s">
        <v>100</v>
      </c>
      <c r="D32" s="24"/>
      <c r="E32" s="24" t="s">
        <v>101</v>
      </c>
      <c r="F32" s="24" t="s">
        <v>102</v>
      </c>
      <c r="G32" s="24" t="s">
        <v>103</v>
      </c>
      <c r="H32" s="24" t="s">
        <v>104</v>
      </c>
      <c r="I32" s="24" t="s">
        <v>105</v>
      </c>
      <c r="J32" s="24"/>
      <c r="K32" s="24"/>
      <c r="L32" s="24"/>
      <c r="M32" s="41" t="s">
        <v>106</v>
      </c>
    </row>
    <row r="33" ht="18" customHeight="1" spans="1:13">
      <c r="A33" s="25"/>
      <c r="B33" s="26"/>
      <c r="C33" s="26"/>
      <c r="D33" s="26"/>
      <c r="E33" s="26"/>
      <c r="F33" s="26"/>
      <c r="G33" s="26"/>
      <c r="H33" s="26"/>
      <c r="I33" s="26" t="s">
        <v>107</v>
      </c>
      <c r="J33" s="26"/>
      <c r="K33" s="26" t="s">
        <v>108</v>
      </c>
      <c r="L33" s="26" t="s">
        <v>109</v>
      </c>
      <c r="M33" s="43"/>
    </row>
    <row r="34" ht="36.75" customHeight="1" spans="1:13">
      <c r="A34" s="27">
        <v>13</v>
      </c>
      <c r="B34" s="28" t="s">
        <v>302</v>
      </c>
      <c r="C34" s="28" t="s">
        <v>303</v>
      </c>
      <c r="D34" s="28"/>
      <c r="E34" s="29" t="s">
        <v>275</v>
      </c>
      <c r="F34" s="30">
        <v>122.5005</v>
      </c>
      <c r="G34" s="30">
        <v>143.89</v>
      </c>
      <c r="H34" s="30">
        <v>17626.6</v>
      </c>
      <c r="I34" s="30">
        <v>11532.2</v>
      </c>
      <c r="J34" s="30"/>
      <c r="K34" s="30">
        <v>3129.89</v>
      </c>
      <c r="L34" s="30">
        <v>2964.51</v>
      </c>
      <c r="M34" s="44">
        <v>44161.43</v>
      </c>
    </row>
    <row r="35" ht="18" customHeight="1" spans="1:13">
      <c r="A35" s="27"/>
      <c r="B35" s="28" t="s">
        <v>159</v>
      </c>
      <c r="C35" s="28" t="s">
        <v>276</v>
      </c>
      <c r="D35" s="28"/>
      <c r="E35" s="29" t="s">
        <v>275</v>
      </c>
      <c r="F35" s="30">
        <v>126.176</v>
      </c>
      <c r="G35" s="30">
        <v>350</v>
      </c>
      <c r="H35" s="28"/>
      <c r="I35" s="28"/>
      <c r="J35" s="28"/>
      <c r="K35" s="28"/>
      <c r="L35" s="28"/>
      <c r="M35" s="44">
        <v>44161.6</v>
      </c>
    </row>
    <row r="36" ht="25.5" customHeight="1" spans="1:13">
      <c r="A36" s="27">
        <v>14</v>
      </c>
      <c r="B36" s="28" t="s">
        <v>306</v>
      </c>
      <c r="C36" s="28" t="s">
        <v>307</v>
      </c>
      <c r="D36" s="28"/>
      <c r="E36" s="29" t="s">
        <v>166</v>
      </c>
      <c r="F36" s="30">
        <v>7.5</v>
      </c>
      <c r="G36" s="30">
        <v>598.97</v>
      </c>
      <c r="H36" s="30">
        <v>4492.28</v>
      </c>
      <c r="I36" s="30">
        <v>2348.78</v>
      </c>
      <c r="J36" s="30"/>
      <c r="K36" s="30">
        <v>2143.5</v>
      </c>
      <c r="L36" s="30"/>
      <c r="M36" s="44"/>
    </row>
    <row r="37" ht="25.5" customHeight="1" spans="1:13">
      <c r="A37" s="27">
        <v>15</v>
      </c>
      <c r="B37" s="28" t="s">
        <v>231</v>
      </c>
      <c r="C37" s="28" t="s">
        <v>232</v>
      </c>
      <c r="D37" s="28"/>
      <c r="E37" s="29" t="s">
        <v>166</v>
      </c>
      <c r="F37" s="30">
        <v>7.5</v>
      </c>
      <c r="G37" s="30">
        <v>370.48</v>
      </c>
      <c r="H37" s="30">
        <v>2778.6</v>
      </c>
      <c r="I37" s="30">
        <v>1780.13</v>
      </c>
      <c r="J37" s="30"/>
      <c r="K37" s="30">
        <v>994.58</v>
      </c>
      <c r="L37" s="30">
        <v>3.9</v>
      </c>
      <c r="M37" s="44"/>
    </row>
    <row r="38" ht="25.5" customHeight="1" spans="1:13">
      <c r="A38" s="27">
        <v>16</v>
      </c>
      <c r="B38" s="28" t="s">
        <v>238</v>
      </c>
      <c r="C38" s="28" t="s">
        <v>239</v>
      </c>
      <c r="D38" s="28"/>
      <c r="E38" s="29" t="s">
        <v>155</v>
      </c>
      <c r="F38" s="30">
        <v>130</v>
      </c>
      <c r="G38" s="30">
        <v>190.56</v>
      </c>
      <c r="H38" s="30">
        <v>24772.8</v>
      </c>
      <c r="I38" s="30">
        <v>9856.6</v>
      </c>
      <c r="J38" s="30"/>
      <c r="K38" s="30">
        <v>59.8</v>
      </c>
      <c r="L38" s="30">
        <v>14856.4</v>
      </c>
      <c r="M38" s="44">
        <v>353509</v>
      </c>
    </row>
    <row r="39" ht="18" customHeight="1" spans="1:13">
      <c r="A39" s="27"/>
      <c r="B39" s="28" t="s">
        <v>159</v>
      </c>
      <c r="C39" s="28" t="s">
        <v>308</v>
      </c>
      <c r="D39" s="28"/>
      <c r="E39" s="29" t="s">
        <v>19</v>
      </c>
      <c r="F39" s="30">
        <v>1300</v>
      </c>
      <c r="G39" s="30">
        <v>271.93</v>
      </c>
      <c r="H39" s="28"/>
      <c r="I39" s="28"/>
      <c r="J39" s="28"/>
      <c r="K39" s="28"/>
      <c r="L39" s="28"/>
      <c r="M39" s="44">
        <v>353509</v>
      </c>
    </row>
    <row r="40" ht="36.75" customHeight="1" spans="1:13">
      <c r="A40" s="27">
        <v>17</v>
      </c>
      <c r="B40" s="28" t="s">
        <v>309</v>
      </c>
      <c r="C40" s="28" t="s">
        <v>310</v>
      </c>
      <c r="D40" s="28"/>
      <c r="E40" s="29" t="s">
        <v>275</v>
      </c>
      <c r="F40" s="30">
        <v>176.4737</v>
      </c>
      <c r="G40" s="30">
        <v>147.65</v>
      </c>
      <c r="H40" s="30">
        <v>26056.34</v>
      </c>
      <c r="I40" s="30">
        <v>18201.5</v>
      </c>
      <c r="J40" s="30"/>
      <c r="K40" s="30">
        <v>3584.18</v>
      </c>
      <c r="L40" s="30">
        <v>4270.66</v>
      </c>
      <c r="M40" s="44">
        <v>63618.77</v>
      </c>
    </row>
    <row r="41" ht="18" customHeight="1" spans="1:13">
      <c r="A41" s="27"/>
      <c r="B41" s="28" t="s">
        <v>159</v>
      </c>
      <c r="C41" s="28" t="s">
        <v>276</v>
      </c>
      <c r="D41" s="28"/>
      <c r="E41" s="29" t="s">
        <v>275</v>
      </c>
      <c r="F41" s="30">
        <v>181.768</v>
      </c>
      <c r="G41" s="30">
        <v>350</v>
      </c>
      <c r="H41" s="28"/>
      <c r="I41" s="28"/>
      <c r="J41" s="28"/>
      <c r="K41" s="28"/>
      <c r="L41" s="28"/>
      <c r="M41" s="44">
        <v>63618.8</v>
      </c>
    </row>
    <row r="42" ht="25.5" customHeight="1" spans="1:13">
      <c r="A42" s="27">
        <v>18</v>
      </c>
      <c r="B42" s="28" t="s">
        <v>311</v>
      </c>
      <c r="C42" s="28" t="s">
        <v>312</v>
      </c>
      <c r="D42" s="28"/>
      <c r="E42" s="29" t="s">
        <v>166</v>
      </c>
      <c r="F42" s="30">
        <v>13</v>
      </c>
      <c r="G42" s="30">
        <v>440.48</v>
      </c>
      <c r="H42" s="30">
        <v>5726.24</v>
      </c>
      <c r="I42" s="30">
        <v>3645.46</v>
      </c>
      <c r="J42" s="30"/>
      <c r="K42" s="30">
        <v>2080.78</v>
      </c>
      <c r="L42" s="30"/>
      <c r="M42" s="44"/>
    </row>
    <row r="43" ht="25.5" customHeight="1" spans="1:13">
      <c r="A43" s="27">
        <v>19</v>
      </c>
      <c r="B43" s="28" t="s">
        <v>231</v>
      </c>
      <c r="C43" s="28" t="s">
        <v>232</v>
      </c>
      <c r="D43" s="28"/>
      <c r="E43" s="29" t="s">
        <v>166</v>
      </c>
      <c r="F43" s="30">
        <v>13</v>
      </c>
      <c r="G43" s="30">
        <v>370.48</v>
      </c>
      <c r="H43" s="30">
        <v>4816.24</v>
      </c>
      <c r="I43" s="30">
        <v>3085.55</v>
      </c>
      <c r="J43" s="30"/>
      <c r="K43" s="30">
        <v>1723.93</v>
      </c>
      <c r="L43" s="30">
        <v>6.76</v>
      </c>
      <c r="M43" s="44"/>
    </row>
    <row r="44" ht="36.75" customHeight="1" spans="1:13">
      <c r="A44" s="27">
        <v>20</v>
      </c>
      <c r="B44" s="28" t="s">
        <v>271</v>
      </c>
      <c r="C44" s="28" t="s">
        <v>272</v>
      </c>
      <c r="D44" s="28"/>
      <c r="E44" s="29" t="s">
        <v>166</v>
      </c>
      <c r="F44" s="30">
        <v>42.4</v>
      </c>
      <c r="G44" s="30">
        <v>2703.2</v>
      </c>
      <c r="H44" s="30">
        <v>114615.68</v>
      </c>
      <c r="I44" s="30">
        <v>35071.58</v>
      </c>
      <c r="J44" s="30"/>
      <c r="K44" s="30">
        <v>79230.76</v>
      </c>
      <c r="L44" s="30">
        <v>313.34</v>
      </c>
      <c r="M44" s="44"/>
    </row>
    <row r="45" ht="25.5" customHeight="1" spans="1:13">
      <c r="A45" s="27"/>
      <c r="B45" s="28"/>
      <c r="C45" s="28" t="s">
        <v>277</v>
      </c>
      <c r="D45" s="28"/>
      <c r="E45" s="29"/>
      <c r="F45" s="30"/>
      <c r="G45" s="30"/>
      <c r="H45" s="30">
        <v>64160.92</v>
      </c>
      <c r="I45" s="30">
        <v>21585.66</v>
      </c>
      <c r="J45" s="30"/>
      <c r="K45" s="30">
        <v>37625.73</v>
      </c>
      <c r="L45" s="30">
        <v>4949.53</v>
      </c>
      <c r="M45" s="44">
        <v>102281.35</v>
      </c>
    </row>
    <row r="46" ht="48" customHeight="1" spans="1:13">
      <c r="A46" s="27">
        <v>1</v>
      </c>
      <c r="B46" s="28" t="s">
        <v>278</v>
      </c>
      <c r="C46" s="28" t="s">
        <v>279</v>
      </c>
      <c r="D46" s="28"/>
      <c r="E46" s="29" t="s">
        <v>112</v>
      </c>
      <c r="F46" s="30">
        <v>6</v>
      </c>
      <c r="G46" s="30">
        <v>9052.22</v>
      </c>
      <c r="H46" s="30">
        <v>54313.32</v>
      </c>
      <c r="I46" s="30">
        <v>15898.74</v>
      </c>
      <c r="J46" s="30"/>
      <c r="K46" s="30">
        <v>36148.86</v>
      </c>
      <c r="L46" s="30">
        <v>2265.72</v>
      </c>
      <c r="M46" s="44"/>
    </row>
    <row r="47" ht="25.5" customHeight="1" spans="1:13">
      <c r="A47" s="27">
        <v>2</v>
      </c>
      <c r="B47" s="28" t="s">
        <v>280</v>
      </c>
      <c r="C47" s="28" t="s">
        <v>281</v>
      </c>
      <c r="D47" s="28"/>
      <c r="E47" s="29" t="s">
        <v>206</v>
      </c>
      <c r="F47" s="30">
        <v>3</v>
      </c>
      <c r="G47" s="30">
        <v>466.76</v>
      </c>
      <c r="H47" s="30">
        <v>1400.28</v>
      </c>
      <c r="I47" s="30">
        <v>784.74</v>
      </c>
      <c r="J47" s="30"/>
      <c r="K47" s="30">
        <v>54</v>
      </c>
      <c r="L47" s="30">
        <v>561.54</v>
      </c>
      <c r="M47" s="44">
        <v>36904.2</v>
      </c>
    </row>
    <row r="48" ht="25.5" customHeight="1" spans="1:13">
      <c r="A48" s="27"/>
      <c r="B48" s="28" t="s">
        <v>159</v>
      </c>
      <c r="C48" s="28" t="s">
        <v>283</v>
      </c>
      <c r="D48" s="28"/>
      <c r="E48" s="29" t="s">
        <v>206</v>
      </c>
      <c r="F48" s="30">
        <v>3</v>
      </c>
      <c r="G48" s="30">
        <v>12301.4</v>
      </c>
      <c r="H48" s="28"/>
      <c r="I48" s="28"/>
      <c r="J48" s="28"/>
      <c r="K48" s="28"/>
      <c r="L48" s="28"/>
      <c r="M48" s="44">
        <v>36904.2</v>
      </c>
    </row>
    <row r="49" ht="25.5" customHeight="1" spans="1:13">
      <c r="A49" s="27">
        <v>3</v>
      </c>
      <c r="B49" s="28" t="s">
        <v>313</v>
      </c>
      <c r="C49" s="28" t="s">
        <v>314</v>
      </c>
      <c r="D49" s="28"/>
      <c r="E49" s="29" t="s">
        <v>206</v>
      </c>
      <c r="F49" s="30">
        <v>3</v>
      </c>
      <c r="G49" s="30">
        <v>386.07</v>
      </c>
      <c r="H49" s="30">
        <v>1158.21</v>
      </c>
      <c r="I49" s="30">
        <v>646.62</v>
      </c>
      <c r="J49" s="30"/>
      <c r="K49" s="30">
        <v>53.37</v>
      </c>
      <c r="L49" s="30">
        <v>458.22</v>
      </c>
      <c r="M49" s="44">
        <v>23800.53</v>
      </c>
    </row>
    <row r="50" ht="25.5" customHeight="1" spans="1:13">
      <c r="A50" s="27"/>
      <c r="B50" s="28" t="s">
        <v>159</v>
      </c>
      <c r="C50" s="28" t="s">
        <v>315</v>
      </c>
      <c r="D50" s="28"/>
      <c r="E50" s="29" t="s">
        <v>206</v>
      </c>
      <c r="F50" s="30">
        <v>3</v>
      </c>
      <c r="G50" s="30">
        <v>7933.51</v>
      </c>
      <c r="H50" s="28"/>
      <c r="I50" s="28"/>
      <c r="J50" s="28"/>
      <c r="K50" s="28"/>
      <c r="L50" s="28"/>
      <c r="M50" s="44">
        <v>23800.53</v>
      </c>
    </row>
    <row r="51" ht="25.5" customHeight="1" spans="1:13">
      <c r="A51" s="27">
        <v>4</v>
      </c>
      <c r="B51" s="28" t="s">
        <v>316</v>
      </c>
      <c r="C51" s="28" t="s">
        <v>317</v>
      </c>
      <c r="D51" s="28"/>
      <c r="E51" s="29" t="s">
        <v>206</v>
      </c>
      <c r="F51" s="30">
        <v>3</v>
      </c>
      <c r="G51" s="30">
        <v>302.21</v>
      </c>
      <c r="H51" s="30">
        <v>906.63</v>
      </c>
      <c r="I51" s="30">
        <v>521.55</v>
      </c>
      <c r="J51" s="30"/>
      <c r="K51" s="30">
        <v>44.37</v>
      </c>
      <c r="L51" s="30">
        <v>340.71</v>
      </c>
      <c r="M51" s="44">
        <v>17817.84</v>
      </c>
    </row>
    <row r="52" ht="25.5" customHeight="1" spans="1:13">
      <c r="A52" s="27"/>
      <c r="B52" s="28" t="s">
        <v>159</v>
      </c>
      <c r="C52" s="28" t="s">
        <v>318</v>
      </c>
      <c r="D52" s="28"/>
      <c r="E52" s="29" t="s">
        <v>206</v>
      </c>
      <c r="F52" s="30">
        <v>3</v>
      </c>
      <c r="G52" s="30">
        <v>5939.28</v>
      </c>
      <c r="H52" s="28"/>
      <c r="I52" s="28"/>
      <c r="J52" s="28"/>
      <c r="K52" s="28"/>
      <c r="L52" s="28"/>
      <c r="M52" s="44">
        <v>17817.84</v>
      </c>
    </row>
    <row r="53" ht="25.5" customHeight="1" spans="1:13">
      <c r="A53" s="27">
        <v>5</v>
      </c>
      <c r="B53" s="28" t="s">
        <v>319</v>
      </c>
      <c r="C53" s="28" t="s">
        <v>320</v>
      </c>
      <c r="D53" s="28"/>
      <c r="E53" s="29" t="s">
        <v>206</v>
      </c>
      <c r="F53" s="30">
        <v>3</v>
      </c>
      <c r="G53" s="30">
        <v>214.05</v>
      </c>
      <c r="H53" s="30">
        <v>642.15</v>
      </c>
      <c r="I53" s="30">
        <v>395.61</v>
      </c>
      <c r="J53" s="30"/>
      <c r="K53" s="30">
        <v>25.71</v>
      </c>
      <c r="L53" s="30">
        <v>220.83</v>
      </c>
      <c r="M53" s="44">
        <v>5951.76</v>
      </c>
    </row>
    <row r="54" ht="25.5" customHeight="1" spans="1:13">
      <c r="A54" s="27"/>
      <c r="B54" s="28" t="s">
        <v>159</v>
      </c>
      <c r="C54" s="28" t="s">
        <v>321</v>
      </c>
      <c r="D54" s="28"/>
      <c r="E54" s="29" t="s">
        <v>206</v>
      </c>
      <c r="F54" s="30">
        <v>3</v>
      </c>
      <c r="G54" s="30">
        <v>1983.92</v>
      </c>
      <c r="H54" s="28"/>
      <c r="I54" s="28"/>
      <c r="J54" s="28"/>
      <c r="K54" s="28"/>
      <c r="L54" s="28"/>
      <c r="M54" s="44">
        <v>5951.76</v>
      </c>
    </row>
    <row r="55" ht="25.5" customHeight="1" spans="1:13">
      <c r="A55" s="31">
        <v>6</v>
      </c>
      <c r="B55" s="32" t="s">
        <v>284</v>
      </c>
      <c r="C55" s="32" t="s">
        <v>285</v>
      </c>
      <c r="D55" s="32"/>
      <c r="E55" s="33" t="s">
        <v>206</v>
      </c>
      <c r="F55" s="34">
        <v>6</v>
      </c>
      <c r="G55" s="34">
        <v>55.09</v>
      </c>
      <c r="H55" s="34">
        <v>330.54</v>
      </c>
      <c r="I55" s="34">
        <v>308.7</v>
      </c>
      <c r="J55" s="34"/>
      <c r="K55" s="34">
        <v>21.84</v>
      </c>
      <c r="L55" s="34"/>
      <c r="M55" s="45">
        <v>2610.72</v>
      </c>
    </row>
    <row r="56" ht="18" customHeight="1" spans="1:13">
      <c r="A56" s="35" t="s">
        <v>207</v>
      </c>
      <c r="B56" s="35"/>
      <c r="C56" s="35"/>
      <c r="D56" s="36" t="s">
        <v>208</v>
      </c>
      <c r="E56" s="36"/>
      <c r="F56" s="36"/>
      <c r="G56" s="36"/>
      <c r="H56" s="36"/>
      <c r="I56" s="36"/>
      <c r="J56" s="46" t="s">
        <v>209</v>
      </c>
      <c r="K56" s="46"/>
      <c r="L56" s="46"/>
      <c r="M56" s="46"/>
    </row>
    <row r="57" ht="43.5" customHeight="1" spans="1:13">
      <c r="A57" s="20" t="s">
        <v>95</v>
      </c>
      <c r="B57" s="20"/>
      <c r="C57" s="20"/>
      <c r="D57" s="20"/>
      <c r="E57" s="20"/>
      <c r="F57" s="20"/>
      <c r="G57" s="20"/>
      <c r="H57" s="20"/>
      <c r="I57" s="20"/>
      <c r="J57" s="38"/>
      <c r="K57" s="38"/>
      <c r="L57" s="38"/>
      <c r="M57" s="38"/>
    </row>
    <row r="58" ht="28.5" customHeight="1" spans="1:13">
      <c r="A58" s="21" t="s">
        <v>293</v>
      </c>
      <c r="B58" s="21"/>
      <c r="C58" s="21"/>
      <c r="D58" s="22"/>
      <c r="E58" s="22"/>
      <c r="F58" s="22"/>
      <c r="G58" s="22"/>
      <c r="H58" s="22"/>
      <c r="I58" s="22"/>
      <c r="J58" s="39" t="s">
        <v>322</v>
      </c>
      <c r="K58" s="39"/>
      <c r="L58" s="39"/>
      <c r="M58" s="39"/>
    </row>
    <row r="59" ht="18" customHeight="1" spans="1:13">
      <c r="A59" s="23" t="s">
        <v>98</v>
      </c>
      <c r="B59" s="24" t="s">
        <v>99</v>
      </c>
      <c r="C59" s="24" t="s">
        <v>100</v>
      </c>
      <c r="D59" s="24"/>
      <c r="E59" s="24" t="s">
        <v>101</v>
      </c>
      <c r="F59" s="24" t="s">
        <v>102</v>
      </c>
      <c r="G59" s="24" t="s">
        <v>103</v>
      </c>
      <c r="H59" s="24" t="s">
        <v>104</v>
      </c>
      <c r="I59" s="24" t="s">
        <v>105</v>
      </c>
      <c r="J59" s="24"/>
      <c r="K59" s="24"/>
      <c r="L59" s="24"/>
      <c r="M59" s="41" t="s">
        <v>106</v>
      </c>
    </row>
    <row r="60" ht="18" customHeight="1" spans="1:13">
      <c r="A60" s="25"/>
      <c r="B60" s="26"/>
      <c r="C60" s="26"/>
      <c r="D60" s="26"/>
      <c r="E60" s="26"/>
      <c r="F60" s="26"/>
      <c r="G60" s="26"/>
      <c r="H60" s="26"/>
      <c r="I60" s="26" t="s">
        <v>107</v>
      </c>
      <c r="J60" s="26"/>
      <c r="K60" s="26" t="s">
        <v>108</v>
      </c>
      <c r="L60" s="26" t="s">
        <v>109</v>
      </c>
      <c r="M60" s="43"/>
    </row>
    <row r="61" ht="25.5" customHeight="1" spans="1:13">
      <c r="A61" s="27"/>
      <c r="B61" s="28" t="s">
        <v>159</v>
      </c>
      <c r="C61" s="28" t="s">
        <v>286</v>
      </c>
      <c r="D61" s="28"/>
      <c r="E61" s="29" t="s">
        <v>206</v>
      </c>
      <c r="F61" s="30">
        <v>6</v>
      </c>
      <c r="G61" s="30">
        <v>435.12</v>
      </c>
      <c r="H61" s="28"/>
      <c r="I61" s="28"/>
      <c r="J61" s="28"/>
      <c r="K61" s="28"/>
      <c r="L61" s="28"/>
      <c r="M61" s="44">
        <v>2610.72</v>
      </c>
    </row>
    <row r="62" ht="25.5" customHeight="1" spans="1:13">
      <c r="A62" s="27">
        <v>7</v>
      </c>
      <c r="B62" s="28" t="s">
        <v>284</v>
      </c>
      <c r="C62" s="28" t="s">
        <v>285</v>
      </c>
      <c r="D62" s="28"/>
      <c r="E62" s="29" t="s">
        <v>206</v>
      </c>
      <c r="F62" s="30">
        <v>6</v>
      </c>
      <c r="G62" s="30">
        <v>55.09</v>
      </c>
      <c r="H62" s="30">
        <v>330.54</v>
      </c>
      <c r="I62" s="30">
        <v>308.7</v>
      </c>
      <c r="J62" s="30"/>
      <c r="K62" s="30">
        <v>21.84</v>
      </c>
      <c r="L62" s="30"/>
      <c r="M62" s="44">
        <v>2068.08</v>
      </c>
    </row>
    <row r="63" ht="25.5" customHeight="1" spans="1:13">
      <c r="A63" s="27"/>
      <c r="B63" s="28" t="s">
        <v>159</v>
      </c>
      <c r="C63" s="28" t="s">
        <v>287</v>
      </c>
      <c r="D63" s="28"/>
      <c r="E63" s="29" t="s">
        <v>206</v>
      </c>
      <c r="F63" s="30">
        <v>6</v>
      </c>
      <c r="G63" s="30">
        <v>344.68</v>
      </c>
      <c r="H63" s="28"/>
      <c r="I63" s="28"/>
      <c r="J63" s="28"/>
      <c r="K63" s="28"/>
      <c r="L63" s="28"/>
      <c r="M63" s="44">
        <v>2068.08</v>
      </c>
    </row>
    <row r="64" ht="36.75" customHeight="1" spans="1:13">
      <c r="A64" s="27">
        <v>8</v>
      </c>
      <c r="B64" s="28" t="s">
        <v>323</v>
      </c>
      <c r="C64" s="28" t="s">
        <v>324</v>
      </c>
      <c r="D64" s="28"/>
      <c r="E64" s="29" t="s">
        <v>325</v>
      </c>
      <c r="F64" s="30">
        <v>2</v>
      </c>
      <c r="G64" s="30">
        <v>1952.3</v>
      </c>
      <c r="H64" s="30">
        <v>3904.6</v>
      </c>
      <c r="I64" s="30">
        <v>2032.88</v>
      </c>
      <c r="J64" s="30"/>
      <c r="K64" s="30">
        <v>920.44</v>
      </c>
      <c r="L64" s="30">
        <v>951.28</v>
      </c>
      <c r="M64" s="44">
        <v>10296.64</v>
      </c>
    </row>
    <row r="65" ht="18" customHeight="1" spans="1:13">
      <c r="A65" s="27"/>
      <c r="B65" s="28" t="s">
        <v>159</v>
      </c>
      <c r="C65" s="28" t="s">
        <v>324</v>
      </c>
      <c r="D65" s="28"/>
      <c r="E65" s="29" t="s">
        <v>206</v>
      </c>
      <c r="F65" s="30">
        <v>2</v>
      </c>
      <c r="G65" s="30">
        <v>5148.32</v>
      </c>
      <c r="H65" s="28"/>
      <c r="I65" s="28"/>
      <c r="J65" s="28"/>
      <c r="K65" s="28"/>
      <c r="L65" s="28"/>
      <c r="M65" s="44">
        <v>10296.64</v>
      </c>
    </row>
    <row r="66" ht="36.75" customHeight="1" spans="1:13">
      <c r="A66" s="27">
        <v>9</v>
      </c>
      <c r="B66" s="28" t="s">
        <v>326</v>
      </c>
      <c r="C66" s="28" t="s">
        <v>327</v>
      </c>
      <c r="D66" s="28"/>
      <c r="E66" s="29" t="s">
        <v>325</v>
      </c>
      <c r="F66" s="30">
        <v>1</v>
      </c>
      <c r="G66" s="30">
        <v>1174.65</v>
      </c>
      <c r="H66" s="30">
        <v>1174.65</v>
      </c>
      <c r="I66" s="30">
        <v>688.12</v>
      </c>
      <c r="J66" s="30"/>
      <c r="K66" s="30">
        <v>335.3</v>
      </c>
      <c r="L66" s="30">
        <v>151.23</v>
      </c>
      <c r="M66" s="44">
        <v>2831.58</v>
      </c>
    </row>
    <row r="67" ht="18" customHeight="1" spans="1:13">
      <c r="A67" s="27"/>
      <c r="B67" s="28" t="s">
        <v>159</v>
      </c>
      <c r="C67" s="28" t="s">
        <v>327</v>
      </c>
      <c r="D67" s="28"/>
      <c r="E67" s="29" t="s">
        <v>206</v>
      </c>
      <c r="F67" s="30">
        <v>1</v>
      </c>
      <c r="G67" s="30">
        <v>2831.58</v>
      </c>
      <c r="H67" s="28"/>
      <c r="I67" s="28"/>
      <c r="J67" s="28"/>
      <c r="K67" s="28"/>
      <c r="L67" s="28"/>
      <c r="M67" s="44">
        <v>2831.58</v>
      </c>
    </row>
    <row r="68" ht="25.5" customHeight="1" spans="1:13">
      <c r="A68" s="27"/>
      <c r="B68" s="28"/>
      <c r="C68" s="28" t="s">
        <v>328</v>
      </c>
      <c r="D68" s="28"/>
      <c r="E68" s="29"/>
      <c r="F68" s="30"/>
      <c r="G68" s="30"/>
      <c r="H68" s="30">
        <v>753510.39</v>
      </c>
      <c r="I68" s="30">
        <v>150868.47</v>
      </c>
      <c r="J68" s="30"/>
      <c r="K68" s="30">
        <v>498456.61</v>
      </c>
      <c r="L68" s="30">
        <v>104185.3</v>
      </c>
      <c r="M68" s="44">
        <v>183772.16</v>
      </c>
    </row>
    <row r="69" ht="25.5" customHeight="1" spans="1:13">
      <c r="A69" s="27">
        <v>1</v>
      </c>
      <c r="B69" s="28" t="s">
        <v>110</v>
      </c>
      <c r="C69" s="28" t="s">
        <v>329</v>
      </c>
      <c r="D69" s="28"/>
      <c r="E69" s="29" t="s">
        <v>112</v>
      </c>
      <c r="F69" s="30">
        <v>4</v>
      </c>
      <c r="G69" s="30">
        <v>120000</v>
      </c>
      <c r="H69" s="30">
        <v>480000</v>
      </c>
      <c r="I69" s="30"/>
      <c r="J69" s="30"/>
      <c r="K69" s="30">
        <v>480000</v>
      </c>
      <c r="L69" s="30"/>
      <c r="M69" s="44"/>
    </row>
    <row r="70" ht="36.75" customHeight="1" spans="1:13">
      <c r="A70" s="27">
        <v>2</v>
      </c>
      <c r="B70" s="28" t="s">
        <v>330</v>
      </c>
      <c r="C70" s="28" t="s">
        <v>331</v>
      </c>
      <c r="D70" s="28"/>
      <c r="E70" s="29" t="s">
        <v>332</v>
      </c>
      <c r="F70" s="30">
        <v>4</v>
      </c>
      <c r="G70" s="30">
        <v>4220.92</v>
      </c>
      <c r="H70" s="30">
        <v>16883.68</v>
      </c>
      <c r="I70" s="30">
        <v>6996.44</v>
      </c>
      <c r="J70" s="30"/>
      <c r="K70" s="30">
        <v>4756.64</v>
      </c>
      <c r="L70" s="30">
        <v>5130.6</v>
      </c>
      <c r="M70" s="44"/>
    </row>
    <row r="71" ht="25.5" customHeight="1" spans="1:13">
      <c r="A71" s="27">
        <v>3</v>
      </c>
      <c r="B71" s="28" t="s">
        <v>333</v>
      </c>
      <c r="C71" s="28" t="s">
        <v>334</v>
      </c>
      <c r="D71" s="28"/>
      <c r="E71" s="29" t="s">
        <v>249</v>
      </c>
      <c r="F71" s="30">
        <v>1</v>
      </c>
      <c r="G71" s="30">
        <v>28884.51</v>
      </c>
      <c r="H71" s="30">
        <v>28884.51</v>
      </c>
      <c r="I71" s="30">
        <v>10628.36</v>
      </c>
      <c r="J71" s="30"/>
      <c r="K71" s="30">
        <v>3255.97</v>
      </c>
      <c r="L71" s="30">
        <v>15000.18</v>
      </c>
      <c r="M71" s="44">
        <v>791.91</v>
      </c>
    </row>
    <row r="72" ht="18" customHeight="1" spans="1:13">
      <c r="A72" s="27"/>
      <c r="B72" s="28" t="s">
        <v>159</v>
      </c>
      <c r="C72" s="28" t="s">
        <v>335</v>
      </c>
      <c r="D72" s="28"/>
      <c r="E72" s="29" t="s">
        <v>206</v>
      </c>
      <c r="F72" s="30">
        <v>1</v>
      </c>
      <c r="G72" s="30">
        <v>791.91</v>
      </c>
      <c r="H72" s="28"/>
      <c r="I72" s="28"/>
      <c r="J72" s="28"/>
      <c r="K72" s="28"/>
      <c r="L72" s="28"/>
      <c r="M72" s="44">
        <v>791.91</v>
      </c>
    </row>
    <row r="73" ht="25.5" customHeight="1" spans="1:13">
      <c r="A73" s="27">
        <v>4</v>
      </c>
      <c r="B73" s="28" t="s">
        <v>336</v>
      </c>
      <c r="C73" s="28" t="s">
        <v>337</v>
      </c>
      <c r="D73" s="28"/>
      <c r="E73" s="29" t="s">
        <v>155</v>
      </c>
      <c r="F73" s="30">
        <v>15</v>
      </c>
      <c r="G73" s="30">
        <v>4173.38</v>
      </c>
      <c r="H73" s="30">
        <v>62600.7</v>
      </c>
      <c r="I73" s="30">
        <v>8146.5</v>
      </c>
      <c r="J73" s="30"/>
      <c r="K73" s="30">
        <v>1120.65</v>
      </c>
      <c r="L73" s="30">
        <v>53333.55</v>
      </c>
      <c r="M73" s="44"/>
    </row>
    <row r="74" ht="25.5" customHeight="1" spans="1:13">
      <c r="A74" s="27">
        <v>5</v>
      </c>
      <c r="B74" s="28" t="s">
        <v>338</v>
      </c>
      <c r="C74" s="28" t="s">
        <v>339</v>
      </c>
      <c r="D74" s="28"/>
      <c r="E74" s="29" t="s">
        <v>155</v>
      </c>
      <c r="F74" s="30">
        <v>15</v>
      </c>
      <c r="G74" s="30">
        <v>7894.56</v>
      </c>
      <c r="H74" s="30">
        <v>118418.4</v>
      </c>
      <c r="I74" s="30">
        <v>88717.95</v>
      </c>
      <c r="J74" s="30"/>
      <c r="K74" s="30"/>
      <c r="L74" s="30">
        <v>29700.45</v>
      </c>
      <c r="M74" s="44">
        <v>168124.05</v>
      </c>
    </row>
    <row r="75" ht="18" customHeight="1" spans="1:13">
      <c r="A75" s="27"/>
      <c r="B75" s="28" t="s">
        <v>159</v>
      </c>
      <c r="C75" s="28" t="s">
        <v>340</v>
      </c>
      <c r="D75" s="28"/>
      <c r="E75" s="29" t="s">
        <v>19</v>
      </c>
      <c r="F75" s="30">
        <v>151.5</v>
      </c>
      <c r="G75" s="30">
        <v>1109.73</v>
      </c>
      <c r="H75" s="28"/>
      <c r="I75" s="28"/>
      <c r="J75" s="28"/>
      <c r="K75" s="28"/>
      <c r="L75" s="28"/>
      <c r="M75" s="44">
        <v>168124.1</v>
      </c>
    </row>
    <row r="76" ht="36.75" customHeight="1" spans="1:13">
      <c r="A76" s="27">
        <v>6</v>
      </c>
      <c r="B76" s="28" t="s">
        <v>341</v>
      </c>
      <c r="C76" s="28" t="s">
        <v>342</v>
      </c>
      <c r="D76" s="28"/>
      <c r="E76" s="29" t="s">
        <v>343</v>
      </c>
      <c r="F76" s="30">
        <v>5.9</v>
      </c>
      <c r="G76" s="30">
        <v>582.82</v>
      </c>
      <c r="H76" s="30">
        <v>3438.64</v>
      </c>
      <c r="I76" s="30">
        <v>2819.96</v>
      </c>
      <c r="J76" s="30"/>
      <c r="K76" s="30">
        <v>618.67</v>
      </c>
      <c r="L76" s="30"/>
      <c r="M76" s="44"/>
    </row>
    <row r="77" ht="25.5" customHeight="1" spans="1:13">
      <c r="A77" s="27">
        <v>7</v>
      </c>
      <c r="B77" s="28" t="s">
        <v>344</v>
      </c>
      <c r="C77" s="28" t="s">
        <v>345</v>
      </c>
      <c r="D77" s="28"/>
      <c r="E77" s="29" t="s">
        <v>343</v>
      </c>
      <c r="F77" s="30">
        <v>5.9</v>
      </c>
      <c r="G77" s="30">
        <v>3153.09</v>
      </c>
      <c r="H77" s="30">
        <v>18603.23</v>
      </c>
      <c r="I77" s="30">
        <v>10904.44</v>
      </c>
      <c r="J77" s="30"/>
      <c r="K77" s="30">
        <v>6678.27</v>
      </c>
      <c r="L77" s="30">
        <v>1020.52</v>
      </c>
      <c r="M77" s="44">
        <v>7053.45</v>
      </c>
    </row>
    <row r="78" ht="18" customHeight="1" spans="1:13">
      <c r="A78" s="27"/>
      <c r="B78" s="28" t="s">
        <v>159</v>
      </c>
      <c r="C78" s="28" t="s">
        <v>346</v>
      </c>
      <c r="D78" s="28"/>
      <c r="E78" s="29" t="s">
        <v>206</v>
      </c>
      <c r="F78" s="30">
        <v>59</v>
      </c>
      <c r="G78" s="30">
        <v>119.55</v>
      </c>
      <c r="H78" s="28"/>
      <c r="I78" s="28"/>
      <c r="J78" s="28"/>
      <c r="K78" s="28"/>
      <c r="L78" s="28"/>
      <c r="M78" s="44">
        <v>7053.45</v>
      </c>
    </row>
    <row r="79" ht="25.5" customHeight="1" spans="1:13">
      <c r="A79" s="27">
        <v>8</v>
      </c>
      <c r="B79" s="28" t="s">
        <v>347</v>
      </c>
      <c r="C79" s="28" t="s">
        <v>348</v>
      </c>
      <c r="D79" s="28"/>
      <c r="E79" s="29" t="s">
        <v>343</v>
      </c>
      <c r="F79" s="30">
        <v>5.9</v>
      </c>
      <c r="G79" s="30">
        <v>4183.26</v>
      </c>
      <c r="H79" s="30">
        <v>24681.23</v>
      </c>
      <c r="I79" s="30">
        <v>22654.82</v>
      </c>
      <c r="J79" s="30"/>
      <c r="K79" s="30">
        <v>2026.41</v>
      </c>
      <c r="L79" s="30"/>
      <c r="M79" s="44">
        <v>7802.75</v>
      </c>
    </row>
    <row r="80" ht="18" customHeight="1" spans="1:13">
      <c r="A80" s="27"/>
      <c r="B80" s="28" t="s">
        <v>159</v>
      </c>
      <c r="C80" s="28" t="s">
        <v>349</v>
      </c>
      <c r="D80" s="28"/>
      <c r="E80" s="29" t="s">
        <v>206</v>
      </c>
      <c r="F80" s="30">
        <v>59</v>
      </c>
      <c r="G80" s="30">
        <v>132.25</v>
      </c>
      <c r="H80" s="28"/>
      <c r="I80" s="28"/>
      <c r="J80" s="28"/>
      <c r="K80" s="28"/>
      <c r="L80" s="28"/>
      <c r="M80" s="44">
        <v>7802.75</v>
      </c>
    </row>
    <row r="81" ht="25.5" customHeight="1" spans="1:13">
      <c r="A81" s="27"/>
      <c r="B81" s="28"/>
      <c r="C81" s="28" t="s">
        <v>350</v>
      </c>
      <c r="D81" s="28"/>
      <c r="E81" s="29"/>
      <c r="F81" s="30"/>
      <c r="G81" s="30"/>
      <c r="H81" s="30">
        <v>666941.83</v>
      </c>
      <c r="I81" s="30">
        <v>523673.92</v>
      </c>
      <c r="J81" s="30"/>
      <c r="K81" s="30">
        <v>22739.97</v>
      </c>
      <c r="L81" s="30">
        <v>120527.94</v>
      </c>
      <c r="M81" s="44">
        <v>2180357.25</v>
      </c>
    </row>
    <row r="82" ht="36.75" customHeight="1" spans="1:13">
      <c r="A82" s="27">
        <v>1</v>
      </c>
      <c r="B82" s="28" t="s">
        <v>351</v>
      </c>
      <c r="C82" s="28" t="s">
        <v>352</v>
      </c>
      <c r="D82" s="28"/>
      <c r="E82" s="29" t="s">
        <v>353</v>
      </c>
      <c r="F82" s="30">
        <v>339.2</v>
      </c>
      <c r="G82" s="30">
        <v>1367.01</v>
      </c>
      <c r="H82" s="30">
        <v>463689.79</v>
      </c>
      <c r="I82" s="30">
        <v>381413.44</v>
      </c>
      <c r="J82" s="30"/>
      <c r="K82" s="30">
        <v>2632.19</v>
      </c>
      <c r="L82" s="30">
        <v>79644.16</v>
      </c>
      <c r="M82" s="44">
        <v>2180357.25</v>
      </c>
    </row>
    <row r="83" ht="25.5" customHeight="1" spans="1:13">
      <c r="A83" s="31"/>
      <c r="B83" s="32" t="s">
        <v>159</v>
      </c>
      <c r="C83" s="32" t="s">
        <v>354</v>
      </c>
      <c r="D83" s="32"/>
      <c r="E83" s="33" t="s">
        <v>355</v>
      </c>
      <c r="F83" s="34">
        <v>3425.92</v>
      </c>
      <c r="G83" s="34">
        <v>636.43</v>
      </c>
      <c r="H83" s="32"/>
      <c r="I83" s="32"/>
      <c r="J83" s="32"/>
      <c r="K83" s="32"/>
      <c r="L83" s="32"/>
      <c r="M83" s="45">
        <v>2180358.27</v>
      </c>
    </row>
    <row r="84" ht="18" customHeight="1" spans="1:13">
      <c r="A84" s="35" t="s">
        <v>207</v>
      </c>
      <c r="B84" s="35"/>
      <c r="C84" s="35"/>
      <c r="D84" s="36" t="s">
        <v>208</v>
      </c>
      <c r="E84" s="36"/>
      <c r="F84" s="36"/>
      <c r="G84" s="36"/>
      <c r="H84" s="36"/>
      <c r="I84" s="36"/>
      <c r="J84" s="46" t="s">
        <v>209</v>
      </c>
      <c r="K84" s="46"/>
      <c r="L84" s="46"/>
      <c r="M84" s="46"/>
    </row>
    <row r="85" ht="43.5" customHeight="1" spans="1:13">
      <c r="A85" s="20" t="s">
        <v>95</v>
      </c>
      <c r="B85" s="20"/>
      <c r="C85" s="20"/>
      <c r="D85" s="20"/>
      <c r="E85" s="20"/>
      <c r="F85" s="20"/>
      <c r="G85" s="20"/>
      <c r="H85" s="20"/>
      <c r="I85" s="20"/>
      <c r="J85" s="38"/>
      <c r="K85" s="38"/>
      <c r="L85" s="38"/>
      <c r="M85" s="38"/>
    </row>
    <row r="86" ht="28.5" customHeight="1" spans="1:13">
      <c r="A86" s="21" t="s">
        <v>293</v>
      </c>
      <c r="B86" s="21"/>
      <c r="C86" s="21"/>
      <c r="D86" s="22"/>
      <c r="E86" s="22"/>
      <c r="F86" s="22"/>
      <c r="G86" s="22"/>
      <c r="H86" s="22"/>
      <c r="I86" s="22"/>
      <c r="J86" s="39" t="s">
        <v>356</v>
      </c>
      <c r="K86" s="39"/>
      <c r="L86" s="39"/>
      <c r="M86" s="39"/>
    </row>
    <row r="87" ht="18" customHeight="1" spans="1:13">
      <c r="A87" s="23" t="s">
        <v>98</v>
      </c>
      <c r="B87" s="24" t="s">
        <v>99</v>
      </c>
      <c r="C87" s="24" t="s">
        <v>100</v>
      </c>
      <c r="D87" s="24"/>
      <c r="E87" s="24" t="s">
        <v>101</v>
      </c>
      <c r="F87" s="24" t="s">
        <v>102</v>
      </c>
      <c r="G87" s="24" t="s">
        <v>103</v>
      </c>
      <c r="H87" s="24" t="s">
        <v>104</v>
      </c>
      <c r="I87" s="24" t="s">
        <v>105</v>
      </c>
      <c r="J87" s="24"/>
      <c r="K87" s="24"/>
      <c r="L87" s="24"/>
      <c r="M87" s="41" t="s">
        <v>106</v>
      </c>
    </row>
    <row r="88" ht="18" customHeight="1" spans="1:13">
      <c r="A88" s="25"/>
      <c r="B88" s="26"/>
      <c r="C88" s="26"/>
      <c r="D88" s="26"/>
      <c r="E88" s="26"/>
      <c r="F88" s="26"/>
      <c r="G88" s="26"/>
      <c r="H88" s="26"/>
      <c r="I88" s="26" t="s">
        <v>107</v>
      </c>
      <c r="J88" s="26"/>
      <c r="K88" s="26" t="s">
        <v>108</v>
      </c>
      <c r="L88" s="26" t="s">
        <v>109</v>
      </c>
      <c r="M88" s="43"/>
    </row>
    <row r="89" ht="36.75" customHeight="1" spans="1:13">
      <c r="A89" s="27">
        <v>2</v>
      </c>
      <c r="B89" s="28" t="s">
        <v>357</v>
      </c>
      <c r="C89" s="28" t="s">
        <v>358</v>
      </c>
      <c r="D89" s="28"/>
      <c r="E89" s="29" t="s">
        <v>359</v>
      </c>
      <c r="F89" s="30">
        <v>4070.4</v>
      </c>
      <c r="G89" s="30">
        <v>41.34</v>
      </c>
      <c r="H89" s="30">
        <v>168270.34</v>
      </c>
      <c r="I89" s="30">
        <v>142260.48</v>
      </c>
      <c r="J89" s="30"/>
      <c r="K89" s="30">
        <v>20107.78</v>
      </c>
      <c r="L89" s="30">
        <v>5902.08</v>
      </c>
      <c r="M89" s="44"/>
    </row>
    <row r="90" ht="36.75" customHeight="1" spans="1:13">
      <c r="A90" s="27">
        <v>3</v>
      </c>
      <c r="B90" s="28" t="s">
        <v>360</v>
      </c>
      <c r="C90" s="28" t="s">
        <v>361</v>
      </c>
      <c r="D90" s="28"/>
      <c r="E90" s="29" t="s">
        <v>362</v>
      </c>
      <c r="F90" s="30">
        <v>339.2</v>
      </c>
      <c r="G90" s="30">
        <v>103.13</v>
      </c>
      <c r="H90" s="30">
        <v>34981.7</v>
      </c>
      <c r="I90" s="30"/>
      <c r="J90" s="30"/>
      <c r="K90" s="30"/>
      <c r="L90" s="30">
        <v>34981.7</v>
      </c>
      <c r="M90" s="44"/>
    </row>
    <row r="91" ht="25.5" customHeight="1" spans="1:13">
      <c r="A91" s="37"/>
      <c r="B91" s="32"/>
      <c r="C91" s="32" t="s">
        <v>119</v>
      </c>
      <c r="D91" s="32"/>
      <c r="E91" s="32"/>
      <c r="F91" s="32"/>
      <c r="G91" s="32"/>
      <c r="H91" s="34">
        <v>2595689.07</v>
      </c>
      <c r="I91" s="34">
        <v>1357662.51</v>
      </c>
      <c r="J91" s="34"/>
      <c r="K91" s="34">
        <v>829448.62</v>
      </c>
      <c r="L91" s="34">
        <v>408577.92</v>
      </c>
      <c r="M91" s="45">
        <v>4878927.98</v>
      </c>
    </row>
    <row r="92" ht="18" customHeight="1" spans="1:13">
      <c r="A92" s="35" t="s">
        <v>207</v>
      </c>
      <c r="B92" s="35"/>
      <c r="C92" s="35"/>
      <c r="D92" s="36" t="s">
        <v>208</v>
      </c>
      <c r="E92" s="36"/>
      <c r="F92" s="36"/>
      <c r="G92" s="36"/>
      <c r="H92" s="36"/>
      <c r="I92" s="36"/>
      <c r="J92" s="46" t="s">
        <v>209</v>
      </c>
      <c r="K92" s="46"/>
      <c r="L92" s="46"/>
      <c r="M92" s="46"/>
    </row>
  </sheetData>
  <mergeCells count="256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C29"/>
    <mergeCell ref="D29:I29"/>
    <mergeCell ref="J29:M29"/>
    <mergeCell ref="A30:M30"/>
    <mergeCell ref="A31:C31"/>
    <mergeCell ref="D31:I31"/>
    <mergeCell ref="J31:M31"/>
    <mergeCell ref="I32:L32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A56:C56"/>
    <mergeCell ref="D56:I56"/>
    <mergeCell ref="J56:M56"/>
    <mergeCell ref="A57:M57"/>
    <mergeCell ref="A58:C58"/>
    <mergeCell ref="D58:I58"/>
    <mergeCell ref="J58:M58"/>
    <mergeCell ref="I59:L59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A84:C84"/>
    <mergeCell ref="D84:I84"/>
    <mergeCell ref="J84:M84"/>
    <mergeCell ref="A85:M85"/>
    <mergeCell ref="A86:C86"/>
    <mergeCell ref="D86:I86"/>
    <mergeCell ref="J86:M86"/>
    <mergeCell ref="I87:L87"/>
    <mergeCell ref="I88:J88"/>
    <mergeCell ref="C89:D89"/>
    <mergeCell ref="I89:J89"/>
    <mergeCell ref="C90:D90"/>
    <mergeCell ref="I90:J90"/>
    <mergeCell ref="C91:D91"/>
    <mergeCell ref="I91:J91"/>
    <mergeCell ref="A92:C92"/>
    <mergeCell ref="D92:I92"/>
    <mergeCell ref="J92:M92"/>
    <mergeCell ref="A3:A4"/>
    <mergeCell ref="A32:A33"/>
    <mergeCell ref="A59:A60"/>
    <mergeCell ref="A87:A88"/>
    <mergeCell ref="B3:B4"/>
    <mergeCell ref="B32:B33"/>
    <mergeCell ref="B59:B60"/>
    <mergeCell ref="B87:B88"/>
    <mergeCell ref="E3:E4"/>
    <mergeCell ref="E32:E33"/>
    <mergeCell ref="E59:E60"/>
    <mergeCell ref="E87:E88"/>
    <mergeCell ref="F3:F4"/>
    <mergeCell ref="F32:F33"/>
    <mergeCell ref="F59:F60"/>
    <mergeCell ref="F87:F88"/>
    <mergeCell ref="G3:G4"/>
    <mergeCell ref="G32:G33"/>
    <mergeCell ref="G59:G60"/>
    <mergeCell ref="G87:G88"/>
    <mergeCell ref="H3:H4"/>
    <mergeCell ref="H32:H33"/>
    <mergeCell ref="H59:H60"/>
    <mergeCell ref="H87:H88"/>
    <mergeCell ref="M3:M4"/>
    <mergeCell ref="M32:M33"/>
    <mergeCell ref="M59:M60"/>
    <mergeCell ref="M87:M88"/>
    <mergeCell ref="C3:D4"/>
    <mergeCell ref="C32:D33"/>
    <mergeCell ref="C59:D60"/>
    <mergeCell ref="C87:D8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topLeftCell="M13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0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363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363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1158998.55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136031.96</v>
      </c>
      <c r="I5" s="30">
        <v>74213.56</v>
      </c>
      <c r="J5" s="30"/>
      <c r="K5" s="30">
        <v>35996.55</v>
      </c>
      <c r="L5" s="30">
        <v>25821.84</v>
      </c>
      <c r="M5" s="44">
        <v>200542.19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202587.66</v>
      </c>
    </row>
    <row r="6" ht="22.5" spans="1:23">
      <c r="A6" s="27">
        <v>1</v>
      </c>
      <c r="B6" s="28" t="s">
        <v>133</v>
      </c>
      <c r="C6" s="28" t="s">
        <v>134</v>
      </c>
      <c r="D6" s="28"/>
      <c r="E6" s="29" t="s">
        <v>135</v>
      </c>
      <c r="F6" s="30">
        <v>324</v>
      </c>
      <c r="G6" s="30">
        <v>30.56</v>
      </c>
      <c r="H6" s="30">
        <v>9901.44</v>
      </c>
      <c r="I6" s="30">
        <v>2196.72</v>
      </c>
      <c r="J6" s="30"/>
      <c r="K6" s="30"/>
      <c r="L6" s="30">
        <v>7704.72</v>
      </c>
      <c r="M6" s="44"/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297252.65</v>
      </c>
    </row>
    <row r="7" ht="22.5" spans="1:23">
      <c r="A7" s="27">
        <v>2</v>
      </c>
      <c r="B7" s="28" t="s">
        <v>137</v>
      </c>
      <c r="C7" s="28" t="s">
        <v>138</v>
      </c>
      <c r="D7" s="28"/>
      <c r="E7" s="29" t="s">
        <v>139</v>
      </c>
      <c r="F7" s="30">
        <v>8.1</v>
      </c>
      <c r="G7" s="30">
        <v>3688.55</v>
      </c>
      <c r="H7" s="30">
        <v>29877.26</v>
      </c>
      <c r="I7" s="30">
        <v>29877.26</v>
      </c>
      <c r="J7" s="30"/>
      <c r="K7" s="30"/>
      <c r="L7" s="30"/>
      <c r="M7" s="44"/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82574.26</v>
      </c>
    </row>
    <row r="8" ht="22.5" spans="1:23">
      <c r="A8" s="27">
        <v>3</v>
      </c>
      <c r="B8" s="28" t="s">
        <v>142</v>
      </c>
      <c r="C8" s="28" t="s">
        <v>143</v>
      </c>
      <c r="D8" s="28"/>
      <c r="E8" s="29" t="s">
        <v>139</v>
      </c>
      <c r="F8" s="30">
        <v>6.05</v>
      </c>
      <c r="G8" s="30">
        <v>1696.28</v>
      </c>
      <c r="H8" s="30">
        <v>10262.49</v>
      </c>
      <c r="I8" s="30">
        <v>9169.8</v>
      </c>
      <c r="J8" s="30"/>
      <c r="K8" s="30">
        <v>36.36</v>
      </c>
      <c r="L8" s="30">
        <v>1056.33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576583.98</v>
      </c>
    </row>
    <row r="9" ht="22.5" spans="1:23">
      <c r="A9" s="27">
        <v>4</v>
      </c>
      <c r="B9" s="28" t="s">
        <v>147</v>
      </c>
      <c r="C9" s="28" t="s">
        <v>148</v>
      </c>
      <c r="D9" s="28"/>
      <c r="E9" s="29" t="s">
        <v>149</v>
      </c>
      <c r="F9" s="30">
        <v>2.42</v>
      </c>
      <c r="G9" s="30">
        <v>3621.87</v>
      </c>
      <c r="H9" s="30">
        <v>8764.93</v>
      </c>
      <c r="I9" s="30">
        <v>1093.84</v>
      </c>
      <c r="J9" s="30"/>
      <c r="K9" s="30">
        <v>140.84</v>
      </c>
      <c r="L9" s="30">
        <v>7530.24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22102.31</v>
      </c>
    </row>
    <row r="10" ht="22.5" spans="1:23">
      <c r="A10" s="27">
        <v>5</v>
      </c>
      <c r="B10" s="28" t="s">
        <v>262</v>
      </c>
      <c r="C10" s="28" t="s">
        <v>263</v>
      </c>
      <c r="D10" s="28"/>
      <c r="E10" s="29" t="s">
        <v>135</v>
      </c>
      <c r="F10" s="30">
        <v>16.3</v>
      </c>
      <c r="G10" s="30">
        <v>1891.12</v>
      </c>
      <c r="H10" s="30">
        <v>30825.26</v>
      </c>
      <c r="I10" s="30">
        <v>9980.65</v>
      </c>
      <c r="J10" s="30"/>
      <c r="K10" s="30">
        <v>20559.19</v>
      </c>
      <c r="L10" s="30">
        <v>285.41</v>
      </c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14464.76</v>
      </c>
    </row>
    <row r="11" ht="22.5" spans="1:23">
      <c r="A11" s="27">
        <v>6</v>
      </c>
      <c r="B11" s="28" t="s">
        <v>238</v>
      </c>
      <c r="C11" s="28" t="s">
        <v>239</v>
      </c>
      <c r="D11" s="28"/>
      <c r="E11" s="29" t="s">
        <v>155</v>
      </c>
      <c r="F11" s="30">
        <v>62.5</v>
      </c>
      <c r="G11" s="30">
        <v>190.56</v>
      </c>
      <c r="H11" s="30">
        <v>11910</v>
      </c>
      <c r="I11" s="30">
        <v>4738.75</v>
      </c>
      <c r="J11" s="30"/>
      <c r="K11" s="30">
        <v>28.75</v>
      </c>
      <c r="L11" s="30">
        <v>7142.5</v>
      </c>
      <c r="M11" s="44">
        <v>169956.25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182166.31</v>
      </c>
    </row>
    <row r="12" spans="1:23">
      <c r="A12" s="27"/>
      <c r="B12" s="28" t="s">
        <v>159</v>
      </c>
      <c r="C12" s="28" t="s">
        <v>308</v>
      </c>
      <c r="D12" s="28"/>
      <c r="E12" s="29" t="s">
        <v>19</v>
      </c>
      <c r="F12" s="30">
        <v>625</v>
      </c>
      <c r="G12" s="30">
        <v>271.93</v>
      </c>
      <c r="H12" s="28"/>
      <c r="I12" s="28"/>
      <c r="J12" s="28"/>
      <c r="K12" s="28"/>
      <c r="L12" s="28"/>
      <c r="M12" s="44">
        <v>169956.25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33.75" spans="1:23">
      <c r="A13" s="27">
        <v>7</v>
      </c>
      <c r="B13" s="28" t="s">
        <v>309</v>
      </c>
      <c r="C13" s="28" t="s">
        <v>310</v>
      </c>
      <c r="D13" s="28"/>
      <c r="E13" s="29" t="s">
        <v>275</v>
      </c>
      <c r="F13" s="30">
        <v>84.8431</v>
      </c>
      <c r="G13" s="30">
        <v>147.65</v>
      </c>
      <c r="H13" s="30">
        <v>12527.08</v>
      </c>
      <c r="I13" s="30">
        <v>8750.72</v>
      </c>
      <c r="J13" s="30"/>
      <c r="K13" s="30">
        <v>1723.16</v>
      </c>
      <c r="L13" s="30">
        <v>2053.2</v>
      </c>
      <c r="M13" s="44">
        <v>30585.94</v>
      </c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182166.31</v>
      </c>
    </row>
    <row r="14" spans="1:23">
      <c r="A14" s="27"/>
      <c r="B14" s="28" t="s">
        <v>159</v>
      </c>
      <c r="C14" s="28" t="s">
        <v>276</v>
      </c>
      <c r="D14" s="28"/>
      <c r="E14" s="29" t="s">
        <v>275</v>
      </c>
      <c r="F14" s="30">
        <v>87.388</v>
      </c>
      <c r="G14" s="30">
        <v>350</v>
      </c>
      <c r="H14" s="28"/>
      <c r="I14" s="28"/>
      <c r="J14" s="28"/>
      <c r="K14" s="28"/>
      <c r="L14" s="28"/>
      <c r="M14" s="44">
        <v>30585.8</v>
      </c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311</v>
      </c>
      <c r="C15" s="28" t="s">
        <v>312</v>
      </c>
      <c r="D15" s="28"/>
      <c r="E15" s="29" t="s">
        <v>166</v>
      </c>
      <c r="F15" s="30">
        <v>6.25</v>
      </c>
      <c r="G15" s="30">
        <v>440.48</v>
      </c>
      <c r="H15" s="30">
        <v>2753</v>
      </c>
      <c r="I15" s="30">
        <v>1752.63</v>
      </c>
      <c r="J15" s="30"/>
      <c r="K15" s="30">
        <v>1000.38</v>
      </c>
      <c r="L15" s="30"/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231</v>
      </c>
      <c r="C16" s="28" t="s">
        <v>232</v>
      </c>
      <c r="D16" s="28"/>
      <c r="E16" s="29" t="s">
        <v>166</v>
      </c>
      <c r="F16" s="30">
        <v>6.25</v>
      </c>
      <c r="G16" s="30">
        <v>370.48</v>
      </c>
      <c r="H16" s="30">
        <v>2315.5</v>
      </c>
      <c r="I16" s="30">
        <v>1483.44</v>
      </c>
      <c r="J16" s="30"/>
      <c r="K16" s="30">
        <v>828.81</v>
      </c>
      <c r="L16" s="30">
        <v>3.25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38106.74</v>
      </c>
    </row>
    <row r="17" ht="22.5" spans="1:23">
      <c r="A17" s="27">
        <v>10</v>
      </c>
      <c r="B17" s="28" t="s">
        <v>271</v>
      </c>
      <c r="C17" s="28" t="s">
        <v>272</v>
      </c>
      <c r="D17" s="28"/>
      <c r="E17" s="29" t="s">
        <v>166</v>
      </c>
      <c r="F17" s="30">
        <v>6.25</v>
      </c>
      <c r="G17" s="30">
        <v>2703.2</v>
      </c>
      <c r="H17" s="30">
        <v>16895</v>
      </c>
      <c r="I17" s="30">
        <v>5169.75</v>
      </c>
      <c r="J17" s="30"/>
      <c r="K17" s="30">
        <v>11679.06</v>
      </c>
      <c r="L17" s="30">
        <v>46.19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18597.55</v>
      </c>
    </row>
    <row r="18" spans="1:23">
      <c r="A18" s="27"/>
      <c r="B18" s="28"/>
      <c r="C18" s="28" t="s">
        <v>277</v>
      </c>
      <c r="D18" s="28"/>
      <c r="E18" s="29"/>
      <c r="F18" s="30"/>
      <c r="G18" s="30"/>
      <c r="H18" s="30">
        <v>18675.56</v>
      </c>
      <c r="I18" s="30">
        <v>5792.26</v>
      </c>
      <c r="J18" s="30"/>
      <c r="K18" s="30">
        <v>11833.62</v>
      </c>
      <c r="L18" s="30">
        <v>1049.68</v>
      </c>
      <c r="M18" s="44">
        <v>8715.48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1419971.46</v>
      </c>
    </row>
    <row r="19" ht="22.5" spans="1:23">
      <c r="A19" s="27">
        <v>1</v>
      </c>
      <c r="B19" s="28" t="s">
        <v>364</v>
      </c>
      <c r="C19" s="28" t="s">
        <v>365</v>
      </c>
      <c r="D19" s="28"/>
      <c r="E19" s="29" t="s">
        <v>112</v>
      </c>
      <c r="F19" s="30">
        <v>2</v>
      </c>
      <c r="G19" s="30">
        <v>8854.59</v>
      </c>
      <c r="H19" s="30">
        <v>17709.18</v>
      </c>
      <c r="I19" s="30">
        <v>5161.88</v>
      </c>
      <c r="J19" s="30"/>
      <c r="K19" s="30">
        <v>11792.06</v>
      </c>
      <c r="L19" s="30">
        <v>755.24</v>
      </c>
      <c r="M19" s="44"/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127797.43</v>
      </c>
    </row>
    <row r="20" ht="22.5" spans="1:23">
      <c r="A20" s="27">
        <v>2</v>
      </c>
      <c r="B20" s="28" t="s">
        <v>319</v>
      </c>
      <c r="C20" s="28" t="s">
        <v>320</v>
      </c>
      <c r="D20" s="28"/>
      <c r="E20" s="29" t="s">
        <v>206</v>
      </c>
      <c r="F20" s="30">
        <v>4</v>
      </c>
      <c r="G20" s="30">
        <v>214.05</v>
      </c>
      <c r="H20" s="30">
        <v>856.2</v>
      </c>
      <c r="I20" s="30">
        <v>527.48</v>
      </c>
      <c r="J20" s="30"/>
      <c r="K20" s="30">
        <v>34.28</v>
      </c>
      <c r="L20" s="30">
        <v>294.44</v>
      </c>
      <c r="M20" s="44">
        <v>7935.68</v>
      </c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1547768.89</v>
      </c>
    </row>
    <row r="21" spans="1:23">
      <c r="A21" s="27"/>
      <c r="B21" s="28" t="s">
        <v>159</v>
      </c>
      <c r="C21" s="28" t="s">
        <v>321</v>
      </c>
      <c r="D21" s="28"/>
      <c r="E21" s="29" t="s">
        <v>206</v>
      </c>
      <c r="F21" s="30">
        <v>4</v>
      </c>
      <c r="G21" s="30">
        <v>1983.92</v>
      </c>
      <c r="H21" s="28"/>
      <c r="I21" s="28"/>
      <c r="J21" s="28"/>
      <c r="K21" s="28"/>
      <c r="L21" s="28"/>
      <c r="M21" s="44">
        <v>7935.68</v>
      </c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1552084.8</v>
      </c>
    </row>
    <row r="22" ht="23.25" spans="1:23">
      <c r="A22" s="27">
        <v>3</v>
      </c>
      <c r="B22" s="28" t="s">
        <v>284</v>
      </c>
      <c r="C22" s="28" t="s">
        <v>285</v>
      </c>
      <c r="D22" s="28"/>
      <c r="E22" s="29" t="s">
        <v>206</v>
      </c>
      <c r="F22" s="30">
        <v>1</v>
      </c>
      <c r="G22" s="30">
        <v>55.09</v>
      </c>
      <c r="H22" s="30">
        <v>55.09</v>
      </c>
      <c r="I22" s="30">
        <v>51.45</v>
      </c>
      <c r="J22" s="30"/>
      <c r="K22" s="30">
        <v>3.64</v>
      </c>
      <c r="L22" s="30"/>
      <c r="M22" s="44">
        <v>435.12</v>
      </c>
      <c r="P22" s="37"/>
      <c r="Q22" s="50" t="s">
        <v>201</v>
      </c>
      <c r="R22" s="50"/>
      <c r="S22" s="50"/>
      <c r="T22" s="33" t="s">
        <v>366</v>
      </c>
      <c r="U22" s="33"/>
      <c r="V22" s="33"/>
      <c r="W22" s="51"/>
    </row>
    <row r="23" spans="1:13">
      <c r="A23" s="27"/>
      <c r="B23" s="28" t="s">
        <v>159</v>
      </c>
      <c r="C23" s="28" t="s">
        <v>286</v>
      </c>
      <c r="D23" s="28"/>
      <c r="E23" s="29" t="s">
        <v>206</v>
      </c>
      <c r="F23" s="30">
        <v>1</v>
      </c>
      <c r="G23" s="30">
        <v>435.12</v>
      </c>
      <c r="H23" s="28"/>
      <c r="I23" s="28"/>
      <c r="J23" s="28"/>
      <c r="K23" s="28"/>
      <c r="L23" s="28"/>
      <c r="M23" s="44">
        <v>435.12</v>
      </c>
    </row>
    <row r="24" ht="22.5" spans="1:13">
      <c r="A24" s="27">
        <v>4</v>
      </c>
      <c r="B24" s="28" t="s">
        <v>284</v>
      </c>
      <c r="C24" s="28" t="s">
        <v>285</v>
      </c>
      <c r="D24" s="28"/>
      <c r="E24" s="29" t="s">
        <v>206</v>
      </c>
      <c r="F24" s="30">
        <v>1</v>
      </c>
      <c r="G24" s="30">
        <v>55.09</v>
      </c>
      <c r="H24" s="30">
        <v>55.09</v>
      </c>
      <c r="I24" s="30">
        <v>51.45</v>
      </c>
      <c r="J24" s="30"/>
      <c r="K24" s="30">
        <v>3.64</v>
      </c>
      <c r="L24" s="30"/>
      <c r="M24" s="44">
        <v>344.68</v>
      </c>
    </row>
    <row r="25" spans="1:13">
      <c r="A25" s="27"/>
      <c r="B25" s="28" t="s">
        <v>159</v>
      </c>
      <c r="C25" s="28" t="s">
        <v>287</v>
      </c>
      <c r="D25" s="28"/>
      <c r="E25" s="29" t="s">
        <v>206</v>
      </c>
      <c r="F25" s="30">
        <v>1</v>
      </c>
      <c r="G25" s="30">
        <v>344.68</v>
      </c>
      <c r="H25" s="28"/>
      <c r="I25" s="28"/>
      <c r="J25" s="28"/>
      <c r="K25" s="28"/>
      <c r="L25" s="28"/>
      <c r="M25" s="44">
        <v>344.68</v>
      </c>
    </row>
    <row r="26" ht="13.5" spans="1:13">
      <c r="A26" s="31"/>
      <c r="B26" s="32"/>
      <c r="C26" s="32" t="s">
        <v>328</v>
      </c>
      <c r="D26" s="32"/>
      <c r="E26" s="33"/>
      <c r="F26" s="34"/>
      <c r="G26" s="34"/>
      <c r="H26" s="34">
        <v>329396.06</v>
      </c>
      <c r="I26" s="34">
        <v>45389.34</v>
      </c>
      <c r="J26" s="34"/>
      <c r="K26" s="34">
        <v>246070.48</v>
      </c>
      <c r="L26" s="34">
        <v>37936.24</v>
      </c>
      <c r="M26" s="45">
        <v>45929.31</v>
      </c>
    </row>
    <row r="27" spans="1:13">
      <c r="A27" s="35" t="s">
        <v>207</v>
      </c>
      <c r="B27" s="35"/>
      <c r="C27" s="35"/>
      <c r="D27" s="36" t="s">
        <v>208</v>
      </c>
      <c r="E27" s="36"/>
      <c r="F27" s="36"/>
      <c r="G27" s="36"/>
      <c r="H27" s="36"/>
      <c r="I27" s="36"/>
      <c r="J27" s="46" t="s">
        <v>209</v>
      </c>
      <c r="K27" s="46"/>
      <c r="L27" s="46"/>
      <c r="M27" s="46"/>
    </row>
    <row r="28" ht="27" spans="1:13">
      <c r="A28" s="20" t="s">
        <v>95</v>
      </c>
      <c r="B28" s="20"/>
      <c r="C28" s="20"/>
      <c r="D28" s="20"/>
      <c r="E28" s="20"/>
      <c r="F28" s="20"/>
      <c r="G28" s="20"/>
      <c r="H28" s="20"/>
      <c r="I28" s="20"/>
      <c r="J28" s="38"/>
      <c r="K28" s="38"/>
      <c r="L28" s="38"/>
      <c r="M28" s="38"/>
    </row>
    <row r="29" ht="13.5" customHeight="1" spans="1:13">
      <c r="A29" s="40" t="s">
        <v>363</v>
      </c>
      <c r="B29" s="40"/>
      <c r="C29" s="40"/>
      <c r="D29" s="22"/>
      <c r="E29" s="22"/>
      <c r="F29" s="22"/>
      <c r="G29" s="22"/>
      <c r="H29" s="22"/>
      <c r="I29" s="22"/>
      <c r="J29" s="39" t="s">
        <v>288</v>
      </c>
      <c r="K29" s="39"/>
      <c r="L29" s="39"/>
      <c r="M29" s="39"/>
    </row>
    <row r="30" spans="1:13">
      <c r="A30" s="23" t="s">
        <v>98</v>
      </c>
      <c r="B30" s="24" t="s">
        <v>99</v>
      </c>
      <c r="C30" s="24" t="s">
        <v>100</v>
      </c>
      <c r="D30" s="24"/>
      <c r="E30" s="24" t="s">
        <v>101</v>
      </c>
      <c r="F30" s="24" t="s">
        <v>102</v>
      </c>
      <c r="G30" s="24" t="s">
        <v>103</v>
      </c>
      <c r="H30" s="24" t="s">
        <v>104</v>
      </c>
      <c r="I30" s="24" t="s">
        <v>105</v>
      </c>
      <c r="J30" s="24"/>
      <c r="K30" s="24"/>
      <c r="L30" s="24"/>
      <c r="M30" s="41" t="s">
        <v>106</v>
      </c>
    </row>
    <row r="31" spans="1:13">
      <c r="A31" s="25"/>
      <c r="B31" s="26"/>
      <c r="C31" s="26"/>
      <c r="D31" s="26"/>
      <c r="E31" s="26"/>
      <c r="F31" s="26"/>
      <c r="G31" s="26"/>
      <c r="H31" s="26"/>
      <c r="I31" s="26" t="s">
        <v>107</v>
      </c>
      <c r="J31" s="26"/>
      <c r="K31" s="26" t="s">
        <v>108</v>
      </c>
      <c r="L31" s="26" t="s">
        <v>109</v>
      </c>
      <c r="M31" s="43"/>
    </row>
    <row r="32" ht="22.5" spans="1:13">
      <c r="A32" s="27">
        <v>1</v>
      </c>
      <c r="B32" s="28" t="s">
        <v>110</v>
      </c>
      <c r="C32" s="28" t="s">
        <v>329</v>
      </c>
      <c r="D32" s="28"/>
      <c r="E32" s="29" t="s">
        <v>112</v>
      </c>
      <c r="F32" s="30">
        <v>2</v>
      </c>
      <c r="G32" s="30">
        <v>120000</v>
      </c>
      <c r="H32" s="30">
        <v>240000</v>
      </c>
      <c r="I32" s="30"/>
      <c r="J32" s="30"/>
      <c r="K32" s="30">
        <v>240000</v>
      </c>
      <c r="L32" s="30"/>
      <c r="M32" s="44"/>
    </row>
    <row r="33" ht="22.5" spans="1:13">
      <c r="A33" s="27">
        <v>2</v>
      </c>
      <c r="B33" s="28" t="s">
        <v>330</v>
      </c>
      <c r="C33" s="28" t="s">
        <v>331</v>
      </c>
      <c r="D33" s="28"/>
      <c r="E33" s="29" t="s">
        <v>332</v>
      </c>
      <c r="F33" s="30">
        <v>2</v>
      </c>
      <c r="G33" s="30">
        <v>4220.92</v>
      </c>
      <c r="H33" s="30">
        <v>8441.84</v>
      </c>
      <c r="I33" s="30">
        <v>3498.22</v>
      </c>
      <c r="J33" s="30"/>
      <c r="K33" s="30">
        <v>2378.32</v>
      </c>
      <c r="L33" s="30">
        <v>2565.3</v>
      </c>
      <c r="M33" s="44"/>
    </row>
    <row r="34" ht="22.5" spans="1:13">
      <c r="A34" s="27">
        <v>3</v>
      </c>
      <c r="B34" s="28" t="s">
        <v>367</v>
      </c>
      <c r="C34" s="28" t="s">
        <v>368</v>
      </c>
      <c r="D34" s="28"/>
      <c r="E34" s="29" t="s">
        <v>249</v>
      </c>
      <c r="F34" s="30">
        <v>1</v>
      </c>
      <c r="G34" s="30">
        <v>25186.32</v>
      </c>
      <c r="H34" s="30">
        <v>25186.32</v>
      </c>
      <c r="I34" s="30">
        <v>9870.91</v>
      </c>
      <c r="J34" s="30"/>
      <c r="K34" s="30">
        <v>3255.97</v>
      </c>
      <c r="L34" s="30">
        <v>12059.44</v>
      </c>
      <c r="M34" s="44">
        <v>791.91</v>
      </c>
    </row>
    <row r="35" spans="1:13">
      <c r="A35" s="27"/>
      <c r="B35" s="28" t="s">
        <v>159</v>
      </c>
      <c r="C35" s="28" t="s">
        <v>335</v>
      </c>
      <c r="D35" s="28"/>
      <c r="E35" s="29" t="s">
        <v>206</v>
      </c>
      <c r="F35" s="30">
        <v>1</v>
      </c>
      <c r="G35" s="30">
        <v>791.91</v>
      </c>
      <c r="H35" s="28"/>
      <c r="I35" s="28"/>
      <c r="J35" s="28"/>
      <c r="K35" s="28"/>
      <c r="L35" s="28"/>
      <c r="M35" s="44">
        <v>791.91</v>
      </c>
    </row>
    <row r="36" ht="22.5" spans="1:13">
      <c r="A36" s="27">
        <v>4</v>
      </c>
      <c r="B36" s="28" t="s">
        <v>369</v>
      </c>
      <c r="C36" s="28" t="s">
        <v>370</v>
      </c>
      <c r="D36" s="28"/>
      <c r="E36" s="29" t="s">
        <v>155</v>
      </c>
      <c r="F36" s="30">
        <v>5</v>
      </c>
      <c r="G36" s="30">
        <v>3471.61</v>
      </c>
      <c r="H36" s="30">
        <v>17358.05</v>
      </c>
      <c r="I36" s="30">
        <v>2260.5</v>
      </c>
      <c r="J36" s="30"/>
      <c r="K36" s="30">
        <v>298.4</v>
      </c>
      <c r="L36" s="30">
        <v>14799.15</v>
      </c>
      <c r="M36" s="44"/>
    </row>
    <row r="37" ht="22.5" spans="1:13">
      <c r="A37" s="27">
        <v>5</v>
      </c>
      <c r="B37" s="28" t="s">
        <v>371</v>
      </c>
      <c r="C37" s="28" t="s">
        <v>372</v>
      </c>
      <c r="D37" s="28"/>
      <c r="E37" s="29" t="s">
        <v>155</v>
      </c>
      <c r="F37" s="30">
        <v>5</v>
      </c>
      <c r="G37" s="30">
        <v>7493.27</v>
      </c>
      <c r="H37" s="30">
        <v>37466.35</v>
      </c>
      <c r="I37" s="30">
        <v>28954</v>
      </c>
      <c r="J37" s="30"/>
      <c r="K37" s="30"/>
      <c r="L37" s="30">
        <v>8512.35</v>
      </c>
      <c r="M37" s="44">
        <v>45137.4</v>
      </c>
    </row>
    <row r="38" spans="1:13">
      <c r="A38" s="27"/>
      <c r="B38" s="28" t="s">
        <v>159</v>
      </c>
      <c r="C38" s="28" t="s">
        <v>373</v>
      </c>
      <c r="D38" s="28"/>
      <c r="E38" s="29" t="s">
        <v>19</v>
      </c>
      <c r="F38" s="30">
        <v>50.5</v>
      </c>
      <c r="G38" s="30">
        <v>893.81</v>
      </c>
      <c r="H38" s="28"/>
      <c r="I38" s="28"/>
      <c r="J38" s="28"/>
      <c r="K38" s="28"/>
      <c r="L38" s="28"/>
      <c r="M38" s="44">
        <v>45137.41</v>
      </c>
    </row>
    <row r="39" ht="22.5" spans="1:13">
      <c r="A39" s="27">
        <v>6</v>
      </c>
      <c r="B39" s="28" t="s">
        <v>374</v>
      </c>
      <c r="C39" s="28" t="s">
        <v>375</v>
      </c>
      <c r="D39" s="28"/>
      <c r="E39" s="29" t="s">
        <v>343</v>
      </c>
      <c r="F39" s="30">
        <v>1.9</v>
      </c>
      <c r="G39" s="30">
        <v>496.58</v>
      </c>
      <c r="H39" s="30">
        <v>943.5</v>
      </c>
      <c r="I39" s="30">
        <v>805.71</v>
      </c>
      <c r="J39" s="30"/>
      <c r="K39" s="30">
        <v>137.79</v>
      </c>
      <c r="L39" s="30"/>
      <c r="M39" s="44"/>
    </row>
    <row r="40" spans="1:13">
      <c r="A40" s="27"/>
      <c r="B40" s="28"/>
      <c r="C40" s="28" t="s">
        <v>350</v>
      </c>
      <c r="D40" s="28"/>
      <c r="E40" s="29"/>
      <c r="F40" s="30"/>
      <c r="G40" s="30"/>
      <c r="H40" s="30">
        <v>98311</v>
      </c>
      <c r="I40" s="30">
        <v>77192.5</v>
      </c>
      <c r="J40" s="30"/>
      <c r="K40" s="30">
        <v>3352</v>
      </c>
      <c r="L40" s="30">
        <v>17766.5</v>
      </c>
      <c r="M40" s="44">
        <v>321397</v>
      </c>
    </row>
    <row r="41" ht="22.5" spans="1:13">
      <c r="A41" s="27">
        <v>1</v>
      </c>
      <c r="B41" s="28" t="s">
        <v>351</v>
      </c>
      <c r="C41" s="28" t="s">
        <v>352</v>
      </c>
      <c r="D41" s="28"/>
      <c r="E41" s="29" t="s">
        <v>353</v>
      </c>
      <c r="F41" s="30">
        <v>50</v>
      </c>
      <c r="G41" s="30">
        <v>1367.01</v>
      </c>
      <c r="H41" s="30">
        <v>68350.5</v>
      </c>
      <c r="I41" s="30">
        <v>56222.5</v>
      </c>
      <c r="J41" s="30"/>
      <c r="K41" s="30">
        <v>388</v>
      </c>
      <c r="L41" s="30">
        <v>11740</v>
      </c>
      <c r="M41" s="44">
        <v>321397</v>
      </c>
    </row>
    <row r="42" spans="1:13">
      <c r="A42" s="27"/>
      <c r="B42" s="28" t="s">
        <v>159</v>
      </c>
      <c r="C42" s="28" t="s">
        <v>354</v>
      </c>
      <c r="D42" s="28"/>
      <c r="E42" s="29" t="s">
        <v>355</v>
      </c>
      <c r="F42" s="30">
        <v>505</v>
      </c>
      <c r="G42" s="30">
        <v>636.43</v>
      </c>
      <c r="H42" s="28"/>
      <c r="I42" s="28"/>
      <c r="J42" s="28"/>
      <c r="K42" s="28"/>
      <c r="L42" s="28"/>
      <c r="M42" s="44">
        <v>321397.15</v>
      </c>
    </row>
    <row r="43" ht="22.5" spans="1:13">
      <c r="A43" s="27">
        <v>2</v>
      </c>
      <c r="B43" s="28" t="s">
        <v>357</v>
      </c>
      <c r="C43" s="28" t="s">
        <v>358</v>
      </c>
      <c r="D43" s="28"/>
      <c r="E43" s="29" t="s">
        <v>359</v>
      </c>
      <c r="F43" s="30">
        <v>600</v>
      </c>
      <c r="G43" s="30">
        <v>41.34</v>
      </c>
      <c r="H43" s="30">
        <v>24804</v>
      </c>
      <c r="I43" s="30">
        <v>20970</v>
      </c>
      <c r="J43" s="30"/>
      <c r="K43" s="30">
        <v>2964</v>
      </c>
      <c r="L43" s="30">
        <v>870</v>
      </c>
      <c r="M43" s="44"/>
    </row>
    <row r="44" ht="22.5" spans="1:13">
      <c r="A44" s="27">
        <v>3</v>
      </c>
      <c r="B44" s="28" t="s">
        <v>360</v>
      </c>
      <c r="C44" s="28" t="s">
        <v>361</v>
      </c>
      <c r="D44" s="28"/>
      <c r="E44" s="29" t="s">
        <v>362</v>
      </c>
      <c r="F44" s="30">
        <v>50</v>
      </c>
      <c r="G44" s="30">
        <v>103.13</v>
      </c>
      <c r="H44" s="30">
        <v>5156.5</v>
      </c>
      <c r="I44" s="30"/>
      <c r="J44" s="30"/>
      <c r="K44" s="30"/>
      <c r="L44" s="30">
        <v>5156.5</v>
      </c>
      <c r="M44" s="44"/>
    </row>
    <row r="45" ht="13.5" spans="1:13">
      <c r="A45" s="37"/>
      <c r="B45" s="32"/>
      <c r="C45" s="32" t="s">
        <v>119</v>
      </c>
      <c r="D45" s="32"/>
      <c r="E45" s="32"/>
      <c r="F45" s="32"/>
      <c r="G45" s="32"/>
      <c r="H45" s="34">
        <v>582414.58</v>
      </c>
      <c r="I45" s="34">
        <v>202587.66</v>
      </c>
      <c r="J45" s="34"/>
      <c r="K45" s="34">
        <v>297252.65</v>
      </c>
      <c r="L45" s="34">
        <v>82574.26</v>
      </c>
      <c r="M45" s="45">
        <v>576583.98</v>
      </c>
    </row>
    <row r="46" spans="1:13">
      <c r="A46" s="35" t="s">
        <v>207</v>
      </c>
      <c r="B46" s="35"/>
      <c r="C46" s="35"/>
      <c r="D46" s="36" t="s">
        <v>208</v>
      </c>
      <c r="E46" s="36"/>
      <c r="F46" s="36"/>
      <c r="G46" s="36"/>
      <c r="H46" s="36"/>
      <c r="I46" s="36"/>
      <c r="J46" s="46" t="s">
        <v>209</v>
      </c>
      <c r="K46" s="46"/>
      <c r="L46" s="46"/>
      <c r="M46" s="46"/>
    </row>
  </sheetData>
  <mergeCells count="150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C26:D26"/>
    <mergeCell ref="I26:J26"/>
    <mergeCell ref="A27:C27"/>
    <mergeCell ref="D27:I27"/>
    <mergeCell ref="J27:M27"/>
    <mergeCell ref="A28:M28"/>
    <mergeCell ref="A29:C29"/>
    <mergeCell ref="D29:I29"/>
    <mergeCell ref="J29:M29"/>
    <mergeCell ref="I30:L30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A46:C46"/>
    <mergeCell ref="D46:I46"/>
    <mergeCell ref="J46:M46"/>
    <mergeCell ref="A3:A4"/>
    <mergeCell ref="A30:A31"/>
    <mergeCell ref="B3:B4"/>
    <mergeCell ref="B30:B31"/>
    <mergeCell ref="E3:E4"/>
    <mergeCell ref="E30:E31"/>
    <mergeCell ref="F3:F4"/>
    <mergeCell ref="F30:F31"/>
    <mergeCell ref="G3:G4"/>
    <mergeCell ref="G30:G31"/>
    <mergeCell ref="H3:H4"/>
    <mergeCell ref="H30:H31"/>
    <mergeCell ref="M3:M4"/>
    <mergeCell ref="M30:M31"/>
    <mergeCell ref="C3:D4"/>
    <mergeCell ref="C30:D3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topLeftCell="N16" workbookViewId="0">
      <selection activeCell="H9" sqref="H9"/>
    </sheetView>
  </sheetViews>
  <sheetFormatPr defaultColWidth="9" defaultRowHeight="12.75"/>
  <cols>
    <col min="1" max="1" width="8" style="19" customWidth="1"/>
    <col min="2" max="2" width="7" style="19" customWidth="1"/>
    <col min="3" max="3" width="23.4" style="19" customWidth="1"/>
    <col min="4" max="4" width="0.4" style="19" customWidth="1"/>
    <col min="5" max="5" width="7" style="19" customWidth="1"/>
    <col min="6" max="6" width="9.8" style="19" customWidth="1"/>
    <col min="7" max="7" width="8.2" style="19" customWidth="1"/>
    <col min="8" max="8" width="11.7" style="19" customWidth="1"/>
    <col min="9" max="9" width="0.2" style="19" customWidth="1"/>
    <col min="10" max="10" width="9.2" style="19" customWidth="1"/>
    <col min="11" max="12" width="9.3" style="19" customWidth="1"/>
    <col min="13" max="13" width="9.4" style="19" customWidth="1"/>
    <col min="14" max="22" width="9" style="19"/>
    <col min="23" max="23" width="11.4" style="19" customWidth="1"/>
    <col min="24" max="16384" width="9" style="19"/>
  </cols>
  <sheetData>
    <row r="1" ht="27" spans="1:23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38"/>
      <c r="K1" s="38"/>
      <c r="L1" s="38"/>
      <c r="M1" s="38"/>
      <c r="P1" s="20" t="s">
        <v>120</v>
      </c>
      <c r="Q1" s="20"/>
      <c r="R1" s="20"/>
      <c r="S1" s="20"/>
      <c r="T1" s="20"/>
      <c r="U1" s="38"/>
      <c r="V1" s="38"/>
      <c r="W1" s="38"/>
    </row>
    <row r="2" ht="13.5" customHeight="1" spans="1:23">
      <c r="A2" s="40" t="s">
        <v>376</v>
      </c>
      <c r="B2" s="40"/>
      <c r="C2" s="40"/>
      <c r="D2" s="22"/>
      <c r="E2" s="22"/>
      <c r="F2" s="22"/>
      <c r="G2" s="22"/>
      <c r="H2" s="22"/>
      <c r="I2" s="22"/>
      <c r="J2" s="39" t="s">
        <v>260</v>
      </c>
      <c r="K2" s="39"/>
      <c r="L2" s="39"/>
      <c r="M2" s="39"/>
      <c r="P2" s="40" t="s">
        <v>376</v>
      </c>
      <c r="Q2" s="40"/>
      <c r="R2" s="40"/>
      <c r="S2" s="22"/>
      <c r="T2" s="22"/>
      <c r="U2" s="39" t="s">
        <v>97</v>
      </c>
      <c r="V2" s="39"/>
      <c r="W2" s="39"/>
    </row>
    <row r="3" spans="1:23">
      <c r="A3" s="23" t="s">
        <v>98</v>
      </c>
      <c r="B3" s="24" t="s">
        <v>99</v>
      </c>
      <c r="C3" s="24" t="s">
        <v>100</v>
      </c>
      <c r="D3" s="24"/>
      <c r="E3" s="24" t="s">
        <v>101</v>
      </c>
      <c r="F3" s="24" t="s">
        <v>102</v>
      </c>
      <c r="G3" s="24" t="s">
        <v>103</v>
      </c>
      <c r="H3" s="24" t="s">
        <v>104</v>
      </c>
      <c r="I3" s="24" t="s">
        <v>105</v>
      </c>
      <c r="J3" s="24"/>
      <c r="K3" s="24"/>
      <c r="L3" s="24"/>
      <c r="M3" s="41" t="s">
        <v>106</v>
      </c>
      <c r="P3" s="42" t="s">
        <v>123</v>
      </c>
      <c r="Q3" s="47" t="s">
        <v>98</v>
      </c>
      <c r="R3" s="47" t="s">
        <v>124</v>
      </c>
      <c r="S3" s="47"/>
      <c r="T3" s="47" t="s">
        <v>125</v>
      </c>
      <c r="U3" s="47"/>
      <c r="V3" s="47" t="s">
        <v>126</v>
      </c>
      <c r="W3" s="48" t="s">
        <v>127</v>
      </c>
    </row>
    <row r="4" spans="1:23">
      <c r="A4" s="25"/>
      <c r="B4" s="26"/>
      <c r="C4" s="26"/>
      <c r="D4" s="26"/>
      <c r="E4" s="26"/>
      <c r="F4" s="26"/>
      <c r="G4" s="26"/>
      <c r="H4" s="26"/>
      <c r="I4" s="26" t="s">
        <v>107</v>
      </c>
      <c r="J4" s="26"/>
      <c r="K4" s="26" t="s">
        <v>108</v>
      </c>
      <c r="L4" s="26" t="s">
        <v>109</v>
      </c>
      <c r="M4" s="43"/>
      <c r="P4" s="27">
        <v>1</v>
      </c>
      <c r="Q4" s="29" t="s">
        <v>128</v>
      </c>
      <c r="R4" s="28" t="s">
        <v>129</v>
      </c>
      <c r="S4" s="28"/>
      <c r="T4" s="28" t="s">
        <v>130</v>
      </c>
      <c r="U4" s="28"/>
      <c r="V4" s="29"/>
      <c r="W4" s="44">
        <v>4362567.24</v>
      </c>
    </row>
    <row r="5" spans="1:23">
      <c r="A5" s="27"/>
      <c r="B5" s="28"/>
      <c r="C5" s="28" t="s">
        <v>261</v>
      </c>
      <c r="D5" s="28"/>
      <c r="E5" s="29"/>
      <c r="F5" s="30"/>
      <c r="G5" s="30"/>
      <c r="H5" s="30">
        <v>1870091.89</v>
      </c>
      <c r="I5" s="30">
        <v>381806.76</v>
      </c>
      <c r="J5" s="30"/>
      <c r="K5" s="30">
        <v>1348213.71</v>
      </c>
      <c r="L5" s="30">
        <v>140071.4</v>
      </c>
      <c r="M5" s="44">
        <v>630758.16</v>
      </c>
      <c r="P5" s="27">
        <v>2</v>
      </c>
      <c r="Q5" s="29" t="s">
        <v>132</v>
      </c>
      <c r="R5" s="28" t="s">
        <v>107</v>
      </c>
      <c r="S5" s="28"/>
      <c r="T5" s="28" t="s">
        <v>107</v>
      </c>
      <c r="U5" s="28"/>
      <c r="V5" s="29"/>
      <c r="W5" s="44">
        <v>727014.22</v>
      </c>
    </row>
    <row r="6" ht="22.5" spans="1:23">
      <c r="A6" s="27">
        <v>1</v>
      </c>
      <c r="B6" s="28" t="s">
        <v>238</v>
      </c>
      <c r="C6" s="28" t="s">
        <v>239</v>
      </c>
      <c r="D6" s="28"/>
      <c r="E6" s="29" t="s">
        <v>155</v>
      </c>
      <c r="F6" s="30">
        <v>153.8</v>
      </c>
      <c r="G6" s="30">
        <v>190.56</v>
      </c>
      <c r="H6" s="30">
        <v>29308.13</v>
      </c>
      <c r="I6" s="30">
        <v>11661.12</v>
      </c>
      <c r="J6" s="30"/>
      <c r="K6" s="30">
        <v>70.75</v>
      </c>
      <c r="L6" s="30">
        <v>17576.26</v>
      </c>
      <c r="M6" s="44">
        <v>418228.34</v>
      </c>
      <c r="P6" s="27">
        <v>3</v>
      </c>
      <c r="Q6" s="29" t="s">
        <v>136</v>
      </c>
      <c r="R6" s="28" t="s">
        <v>108</v>
      </c>
      <c r="S6" s="28"/>
      <c r="T6" s="28" t="s">
        <v>108</v>
      </c>
      <c r="U6" s="28"/>
      <c r="V6" s="29"/>
      <c r="W6" s="44">
        <v>1405231.27</v>
      </c>
    </row>
    <row r="7" spans="1:23">
      <c r="A7" s="27"/>
      <c r="B7" s="28" t="s">
        <v>159</v>
      </c>
      <c r="C7" s="28" t="s">
        <v>308</v>
      </c>
      <c r="D7" s="28"/>
      <c r="E7" s="29" t="s">
        <v>19</v>
      </c>
      <c r="F7" s="30">
        <v>1538</v>
      </c>
      <c r="G7" s="30">
        <v>271.93</v>
      </c>
      <c r="H7" s="28"/>
      <c r="I7" s="28"/>
      <c r="J7" s="28"/>
      <c r="K7" s="28"/>
      <c r="L7" s="28"/>
      <c r="M7" s="44">
        <v>418228.34</v>
      </c>
      <c r="P7" s="27">
        <v>4</v>
      </c>
      <c r="Q7" s="29" t="s">
        <v>140</v>
      </c>
      <c r="R7" s="28" t="s">
        <v>141</v>
      </c>
      <c r="S7" s="28"/>
      <c r="T7" s="28" t="s">
        <v>109</v>
      </c>
      <c r="U7" s="28"/>
      <c r="V7" s="29"/>
      <c r="W7" s="44">
        <v>218418.31</v>
      </c>
    </row>
    <row r="8" ht="33.75" spans="1:23">
      <c r="A8" s="27">
        <v>2</v>
      </c>
      <c r="B8" s="28" t="s">
        <v>377</v>
      </c>
      <c r="C8" s="28" t="s">
        <v>378</v>
      </c>
      <c r="D8" s="28"/>
      <c r="E8" s="29" t="s">
        <v>275</v>
      </c>
      <c r="F8" s="30">
        <v>208.782</v>
      </c>
      <c r="G8" s="30">
        <v>3723.3</v>
      </c>
      <c r="H8" s="30">
        <v>777358.02</v>
      </c>
      <c r="I8" s="30">
        <v>30586.56</v>
      </c>
      <c r="J8" s="30"/>
      <c r="K8" s="30">
        <v>732428.13</v>
      </c>
      <c r="L8" s="30">
        <v>14343.32</v>
      </c>
      <c r="M8" s="44"/>
      <c r="P8" s="27">
        <v>5</v>
      </c>
      <c r="Q8" s="29" t="s">
        <v>144</v>
      </c>
      <c r="R8" s="28" t="s">
        <v>145</v>
      </c>
      <c r="S8" s="28"/>
      <c r="T8" s="28" t="s">
        <v>146</v>
      </c>
      <c r="U8" s="28"/>
      <c r="V8" s="29"/>
      <c r="W8" s="44">
        <v>2011903.44</v>
      </c>
    </row>
    <row r="9" ht="33.75" spans="1:23">
      <c r="A9" s="27">
        <v>3</v>
      </c>
      <c r="B9" s="28" t="s">
        <v>379</v>
      </c>
      <c r="C9" s="28" t="s">
        <v>380</v>
      </c>
      <c r="D9" s="28"/>
      <c r="E9" s="29" t="s">
        <v>219</v>
      </c>
      <c r="F9" s="30">
        <v>156.6701</v>
      </c>
      <c r="G9" s="30">
        <v>603.78</v>
      </c>
      <c r="H9" s="30">
        <v>94594.27</v>
      </c>
      <c r="I9" s="30">
        <v>37806.06</v>
      </c>
      <c r="J9" s="30"/>
      <c r="K9" s="30">
        <v>45080.25</v>
      </c>
      <c r="L9" s="30">
        <v>11707.96</v>
      </c>
      <c r="M9" s="44"/>
      <c r="P9" s="27">
        <v>6</v>
      </c>
      <c r="Q9" s="29" t="s">
        <v>150</v>
      </c>
      <c r="R9" s="28" t="s">
        <v>151</v>
      </c>
      <c r="S9" s="28"/>
      <c r="T9" s="28" t="s">
        <v>107</v>
      </c>
      <c r="U9" s="28"/>
      <c r="V9" s="29" t="s">
        <v>152</v>
      </c>
      <c r="W9" s="44">
        <v>79317.25</v>
      </c>
    </row>
    <row r="10" ht="22.5" spans="1:23">
      <c r="A10" s="27">
        <v>4</v>
      </c>
      <c r="B10" s="28" t="s">
        <v>311</v>
      </c>
      <c r="C10" s="28" t="s">
        <v>312</v>
      </c>
      <c r="D10" s="28"/>
      <c r="E10" s="29" t="s">
        <v>166</v>
      </c>
      <c r="F10" s="30">
        <v>15.38</v>
      </c>
      <c r="G10" s="30">
        <v>440.48</v>
      </c>
      <c r="H10" s="30">
        <v>6774.58</v>
      </c>
      <c r="I10" s="30">
        <v>4312.86</v>
      </c>
      <c r="J10" s="30"/>
      <c r="K10" s="30">
        <v>2461.72</v>
      </c>
      <c r="L10" s="30"/>
      <c r="M10" s="44"/>
      <c r="P10" s="27">
        <v>7</v>
      </c>
      <c r="Q10" s="29" t="s">
        <v>156</v>
      </c>
      <c r="R10" s="28" t="s">
        <v>157</v>
      </c>
      <c r="S10" s="28"/>
      <c r="T10" s="28" t="s">
        <v>107</v>
      </c>
      <c r="U10" s="28"/>
      <c r="V10" s="29" t="s">
        <v>158</v>
      </c>
      <c r="W10" s="44">
        <v>51908.82</v>
      </c>
    </row>
    <row r="11" ht="22.5" spans="1:23">
      <c r="A11" s="27">
        <v>5</v>
      </c>
      <c r="B11" s="28" t="s">
        <v>381</v>
      </c>
      <c r="C11" s="28" t="s">
        <v>382</v>
      </c>
      <c r="D11" s="28"/>
      <c r="E11" s="29" t="s">
        <v>155</v>
      </c>
      <c r="F11" s="30">
        <v>107.8</v>
      </c>
      <c r="G11" s="30">
        <v>127.47</v>
      </c>
      <c r="H11" s="30">
        <v>13741.27</v>
      </c>
      <c r="I11" s="30">
        <v>6130.59</v>
      </c>
      <c r="J11" s="30"/>
      <c r="K11" s="30">
        <v>22.64</v>
      </c>
      <c r="L11" s="30">
        <v>7588.04</v>
      </c>
      <c r="M11" s="44">
        <v>147060.76</v>
      </c>
      <c r="P11" s="27">
        <v>8</v>
      </c>
      <c r="Q11" s="29" t="s">
        <v>161</v>
      </c>
      <c r="R11" s="28" t="s">
        <v>162</v>
      </c>
      <c r="S11" s="28"/>
      <c r="T11" s="28" t="s">
        <v>163</v>
      </c>
      <c r="U11" s="28"/>
      <c r="V11" s="29"/>
      <c r="W11" s="44">
        <v>172013.74</v>
      </c>
    </row>
    <row r="12" spans="1:23">
      <c r="A12" s="27"/>
      <c r="B12" s="28" t="s">
        <v>159</v>
      </c>
      <c r="C12" s="28" t="s">
        <v>383</v>
      </c>
      <c r="D12" s="28"/>
      <c r="E12" s="29" t="s">
        <v>19</v>
      </c>
      <c r="F12" s="30">
        <v>1078</v>
      </c>
      <c r="G12" s="30">
        <v>136.42</v>
      </c>
      <c r="H12" s="28"/>
      <c r="I12" s="28"/>
      <c r="J12" s="28"/>
      <c r="K12" s="28"/>
      <c r="L12" s="28"/>
      <c r="M12" s="44">
        <v>147060.76</v>
      </c>
      <c r="P12" s="27">
        <v>9</v>
      </c>
      <c r="Q12" s="29" t="s">
        <v>167</v>
      </c>
      <c r="R12" s="28" t="s">
        <v>168</v>
      </c>
      <c r="S12" s="28"/>
      <c r="T12" s="28"/>
      <c r="U12" s="28"/>
      <c r="V12" s="29"/>
      <c r="W12" s="44"/>
    </row>
    <row r="13" ht="33.75" spans="1:23">
      <c r="A13" s="27">
        <v>6</v>
      </c>
      <c r="B13" s="28" t="s">
        <v>379</v>
      </c>
      <c r="C13" s="28" t="s">
        <v>384</v>
      </c>
      <c r="D13" s="28"/>
      <c r="E13" s="29" t="s">
        <v>219</v>
      </c>
      <c r="F13" s="30">
        <v>79.332</v>
      </c>
      <c r="G13" s="30">
        <v>603.78</v>
      </c>
      <c r="H13" s="30">
        <v>47899.07</v>
      </c>
      <c r="I13" s="30">
        <v>19143.6</v>
      </c>
      <c r="J13" s="30"/>
      <c r="K13" s="30">
        <v>22826.99</v>
      </c>
      <c r="L13" s="30">
        <v>5928.48</v>
      </c>
      <c r="M13" s="44"/>
      <c r="P13" s="27">
        <v>10</v>
      </c>
      <c r="Q13" s="29" t="s">
        <v>171</v>
      </c>
      <c r="R13" s="28" t="s">
        <v>172</v>
      </c>
      <c r="S13" s="28"/>
      <c r="T13" s="28" t="s">
        <v>173</v>
      </c>
      <c r="U13" s="28"/>
      <c r="V13" s="29"/>
      <c r="W13" s="44">
        <v>172013.74</v>
      </c>
    </row>
    <row r="14" ht="33.75" spans="1:23">
      <c r="A14" s="27">
        <v>7</v>
      </c>
      <c r="B14" s="28" t="s">
        <v>377</v>
      </c>
      <c r="C14" s="28" t="s">
        <v>378</v>
      </c>
      <c r="D14" s="28"/>
      <c r="E14" s="29" t="s">
        <v>275</v>
      </c>
      <c r="F14" s="30">
        <v>114.8523</v>
      </c>
      <c r="G14" s="30">
        <v>3723.3</v>
      </c>
      <c r="H14" s="30">
        <v>427629.57</v>
      </c>
      <c r="I14" s="30">
        <v>16825.86</v>
      </c>
      <c r="J14" s="30"/>
      <c r="K14" s="30">
        <v>402913.35</v>
      </c>
      <c r="L14" s="30">
        <v>7890.35</v>
      </c>
      <c r="M14" s="44"/>
      <c r="P14" s="27">
        <v>11</v>
      </c>
      <c r="Q14" s="29" t="s">
        <v>174</v>
      </c>
      <c r="R14" s="28" t="s">
        <v>175</v>
      </c>
      <c r="S14" s="28"/>
      <c r="T14" s="28"/>
      <c r="U14" s="28"/>
      <c r="V14" s="29"/>
      <c r="W14" s="44"/>
    </row>
    <row r="15" ht="22.5" spans="1:23">
      <c r="A15" s="27">
        <v>8</v>
      </c>
      <c r="B15" s="28" t="s">
        <v>169</v>
      </c>
      <c r="C15" s="28" t="s">
        <v>170</v>
      </c>
      <c r="D15" s="28"/>
      <c r="E15" s="29" t="s">
        <v>166</v>
      </c>
      <c r="F15" s="30">
        <v>10.78</v>
      </c>
      <c r="G15" s="30">
        <v>320.59</v>
      </c>
      <c r="H15" s="30">
        <v>3455.96</v>
      </c>
      <c r="I15" s="30">
        <v>2554.32</v>
      </c>
      <c r="J15" s="30"/>
      <c r="K15" s="30">
        <v>901.64</v>
      </c>
      <c r="L15" s="30"/>
      <c r="M15" s="44"/>
      <c r="P15" s="27">
        <v>12</v>
      </c>
      <c r="Q15" s="29" t="s">
        <v>177</v>
      </c>
      <c r="R15" s="28" t="s">
        <v>178</v>
      </c>
      <c r="S15" s="28"/>
      <c r="T15" s="28"/>
      <c r="U15" s="28"/>
      <c r="V15" s="29"/>
      <c r="W15" s="44"/>
    </row>
    <row r="16" ht="22.5" spans="1:23">
      <c r="A16" s="27">
        <v>9</v>
      </c>
      <c r="B16" s="28" t="s">
        <v>231</v>
      </c>
      <c r="C16" s="28" t="s">
        <v>232</v>
      </c>
      <c r="D16" s="28"/>
      <c r="E16" s="29" t="s">
        <v>166</v>
      </c>
      <c r="F16" s="30">
        <v>26.16</v>
      </c>
      <c r="G16" s="30">
        <v>370.48</v>
      </c>
      <c r="H16" s="30">
        <v>9691.76</v>
      </c>
      <c r="I16" s="30">
        <v>6209.08</v>
      </c>
      <c r="J16" s="30"/>
      <c r="K16" s="30">
        <v>3469.08</v>
      </c>
      <c r="L16" s="30">
        <v>13.6</v>
      </c>
      <c r="M16" s="44"/>
      <c r="P16" s="27">
        <v>13</v>
      </c>
      <c r="Q16" s="29" t="s">
        <v>181</v>
      </c>
      <c r="R16" s="28" t="s">
        <v>182</v>
      </c>
      <c r="S16" s="28"/>
      <c r="T16" s="28" t="s">
        <v>107</v>
      </c>
      <c r="U16" s="28"/>
      <c r="V16" s="29" t="s">
        <v>183</v>
      </c>
      <c r="W16" s="44">
        <v>136751.37</v>
      </c>
    </row>
    <row r="17" ht="22.5" spans="1:23">
      <c r="A17" s="27">
        <v>10</v>
      </c>
      <c r="B17" s="28" t="s">
        <v>271</v>
      </c>
      <c r="C17" s="28" t="s">
        <v>272</v>
      </c>
      <c r="D17" s="28"/>
      <c r="E17" s="29" t="s">
        <v>166</v>
      </c>
      <c r="F17" s="30">
        <v>26.16</v>
      </c>
      <c r="G17" s="30">
        <v>2703.2</v>
      </c>
      <c r="H17" s="30">
        <v>70715.71</v>
      </c>
      <c r="I17" s="30">
        <v>21638.51</v>
      </c>
      <c r="J17" s="30"/>
      <c r="K17" s="30">
        <v>48883.88</v>
      </c>
      <c r="L17" s="30">
        <v>193.32</v>
      </c>
      <c r="M17" s="44"/>
      <c r="P17" s="27">
        <v>14</v>
      </c>
      <c r="Q17" s="29" t="s">
        <v>186</v>
      </c>
      <c r="R17" s="28" t="s">
        <v>187</v>
      </c>
      <c r="S17" s="28"/>
      <c r="T17" s="28" t="s">
        <v>107</v>
      </c>
      <c r="U17" s="28"/>
      <c r="V17" s="29" t="s">
        <v>188</v>
      </c>
      <c r="W17" s="44">
        <v>66739.91</v>
      </c>
    </row>
    <row r="18" ht="22.5" spans="1:23">
      <c r="A18" s="27">
        <v>11</v>
      </c>
      <c r="B18" s="28" t="s">
        <v>385</v>
      </c>
      <c r="C18" s="28" t="s">
        <v>386</v>
      </c>
      <c r="D18" s="28"/>
      <c r="E18" s="29" t="s">
        <v>387</v>
      </c>
      <c r="F18" s="30">
        <v>9</v>
      </c>
      <c r="G18" s="30">
        <v>1576.46</v>
      </c>
      <c r="H18" s="30">
        <v>14188.14</v>
      </c>
      <c r="I18" s="30">
        <v>6091.74</v>
      </c>
      <c r="J18" s="30"/>
      <c r="K18" s="30">
        <v>2645.19</v>
      </c>
      <c r="L18" s="30">
        <v>5451.21</v>
      </c>
      <c r="M18" s="44">
        <v>65469.06</v>
      </c>
      <c r="P18" s="27">
        <v>15</v>
      </c>
      <c r="Q18" s="29" t="s">
        <v>189</v>
      </c>
      <c r="R18" s="28" t="s">
        <v>190</v>
      </c>
      <c r="S18" s="28"/>
      <c r="T18" s="28" t="s">
        <v>191</v>
      </c>
      <c r="U18" s="28"/>
      <c r="V18" s="29"/>
      <c r="W18" s="44">
        <v>4817389.51</v>
      </c>
    </row>
    <row r="19" spans="1:23">
      <c r="A19" s="27"/>
      <c r="B19" s="28" t="s">
        <v>159</v>
      </c>
      <c r="C19" s="28" t="s">
        <v>388</v>
      </c>
      <c r="D19" s="28"/>
      <c r="E19" s="29" t="s">
        <v>387</v>
      </c>
      <c r="F19" s="30">
        <v>9</v>
      </c>
      <c r="G19" s="30">
        <v>7274.34</v>
      </c>
      <c r="H19" s="28"/>
      <c r="I19" s="28"/>
      <c r="J19" s="28"/>
      <c r="K19" s="28"/>
      <c r="L19" s="28"/>
      <c r="M19" s="44">
        <v>65469.06</v>
      </c>
      <c r="P19" s="27">
        <v>16</v>
      </c>
      <c r="Q19" s="29" t="s">
        <v>193</v>
      </c>
      <c r="R19" s="28" t="s">
        <v>194</v>
      </c>
      <c r="S19" s="28"/>
      <c r="T19" s="28" t="s">
        <v>190</v>
      </c>
      <c r="U19" s="28"/>
      <c r="V19" s="29" t="s">
        <v>195</v>
      </c>
      <c r="W19" s="44">
        <v>433565.06</v>
      </c>
    </row>
    <row r="20" ht="22.5" spans="1:23">
      <c r="A20" s="27">
        <v>12</v>
      </c>
      <c r="B20" s="28" t="s">
        <v>133</v>
      </c>
      <c r="C20" s="28" t="s">
        <v>134</v>
      </c>
      <c r="D20" s="28"/>
      <c r="E20" s="29" t="s">
        <v>135</v>
      </c>
      <c r="F20" s="30">
        <v>1356.16</v>
      </c>
      <c r="G20" s="30">
        <v>30.56</v>
      </c>
      <c r="H20" s="30">
        <v>41444.25</v>
      </c>
      <c r="I20" s="30">
        <v>9194.76</v>
      </c>
      <c r="J20" s="30"/>
      <c r="K20" s="30"/>
      <c r="L20" s="30">
        <v>32249.48</v>
      </c>
      <c r="M20" s="44"/>
      <c r="P20" s="27">
        <v>17</v>
      </c>
      <c r="Q20" s="29" t="s">
        <v>196</v>
      </c>
      <c r="R20" s="28" t="s">
        <v>197</v>
      </c>
      <c r="S20" s="28"/>
      <c r="T20" s="28" t="s">
        <v>198</v>
      </c>
      <c r="U20" s="28"/>
      <c r="V20" s="29"/>
      <c r="W20" s="44">
        <v>5250954.57</v>
      </c>
    </row>
    <row r="21" ht="22.5" spans="1:23">
      <c r="A21" s="27">
        <v>13</v>
      </c>
      <c r="B21" s="28" t="s">
        <v>137</v>
      </c>
      <c r="C21" s="28" t="s">
        <v>138</v>
      </c>
      <c r="D21" s="28"/>
      <c r="E21" s="29" t="s">
        <v>139</v>
      </c>
      <c r="F21" s="30">
        <v>33.904</v>
      </c>
      <c r="G21" s="30">
        <v>3688.55</v>
      </c>
      <c r="H21" s="30">
        <v>125056.6</v>
      </c>
      <c r="I21" s="30">
        <v>125056.6</v>
      </c>
      <c r="J21" s="30"/>
      <c r="K21" s="30"/>
      <c r="L21" s="30"/>
      <c r="M21" s="44"/>
      <c r="P21" s="27">
        <v>18</v>
      </c>
      <c r="Q21" s="29" t="s">
        <v>195</v>
      </c>
      <c r="R21" s="28" t="s">
        <v>199</v>
      </c>
      <c r="S21" s="28"/>
      <c r="T21" s="28" t="s">
        <v>197</v>
      </c>
      <c r="U21" s="28"/>
      <c r="V21" s="29"/>
      <c r="W21" s="49">
        <v>5268252.67</v>
      </c>
    </row>
    <row r="22" ht="23.25" spans="1:23">
      <c r="A22" s="27">
        <v>14</v>
      </c>
      <c r="B22" s="28" t="s">
        <v>142</v>
      </c>
      <c r="C22" s="28" t="s">
        <v>143</v>
      </c>
      <c r="D22" s="28"/>
      <c r="E22" s="29" t="s">
        <v>139</v>
      </c>
      <c r="F22" s="30">
        <v>25.322</v>
      </c>
      <c r="G22" s="30">
        <v>1696.28</v>
      </c>
      <c r="H22" s="30">
        <v>42953.2</v>
      </c>
      <c r="I22" s="30">
        <v>38379.8</v>
      </c>
      <c r="J22" s="30"/>
      <c r="K22" s="30">
        <v>152.19</v>
      </c>
      <c r="L22" s="30">
        <v>4421.22</v>
      </c>
      <c r="M22" s="44"/>
      <c r="P22" s="37"/>
      <c r="Q22" s="50" t="s">
        <v>201</v>
      </c>
      <c r="R22" s="50"/>
      <c r="S22" s="50"/>
      <c r="T22" s="33" t="s">
        <v>389</v>
      </c>
      <c r="U22" s="33"/>
      <c r="V22" s="33"/>
      <c r="W22" s="51"/>
    </row>
    <row r="23" ht="22.5" spans="1:13">
      <c r="A23" s="27">
        <v>15</v>
      </c>
      <c r="B23" s="28" t="s">
        <v>147</v>
      </c>
      <c r="C23" s="28" t="s">
        <v>148</v>
      </c>
      <c r="D23" s="28"/>
      <c r="E23" s="29" t="s">
        <v>149</v>
      </c>
      <c r="F23" s="30">
        <v>10.1288</v>
      </c>
      <c r="G23" s="30">
        <v>3621.87</v>
      </c>
      <c r="H23" s="30">
        <v>36685.2</v>
      </c>
      <c r="I23" s="30">
        <v>4578.22</v>
      </c>
      <c r="J23" s="30"/>
      <c r="K23" s="30">
        <v>589.5</v>
      </c>
      <c r="L23" s="30">
        <v>31517.48</v>
      </c>
      <c r="M23" s="44"/>
    </row>
    <row r="24" ht="22.5" spans="1:13">
      <c r="A24" s="27">
        <v>16</v>
      </c>
      <c r="B24" s="28" t="s">
        <v>262</v>
      </c>
      <c r="C24" s="28" t="s">
        <v>263</v>
      </c>
      <c r="D24" s="28"/>
      <c r="E24" s="29" t="s">
        <v>135</v>
      </c>
      <c r="F24" s="30">
        <v>68</v>
      </c>
      <c r="G24" s="30">
        <v>1891.12</v>
      </c>
      <c r="H24" s="30">
        <v>128596.16</v>
      </c>
      <c r="I24" s="30">
        <v>41637.08</v>
      </c>
      <c r="J24" s="30"/>
      <c r="K24" s="30">
        <v>85768.4</v>
      </c>
      <c r="L24" s="30">
        <v>1190.68</v>
      </c>
      <c r="M24" s="44"/>
    </row>
    <row r="25" ht="13.5" spans="1:13">
      <c r="A25" s="31"/>
      <c r="B25" s="32"/>
      <c r="C25" s="32" t="s">
        <v>277</v>
      </c>
      <c r="D25" s="32"/>
      <c r="E25" s="33"/>
      <c r="F25" s="34"/>
      <c r="G25" s="34"/>
      <c r="H25" s="34">
        <v>69042.08</v>
      </c>
      <c r="I25" s="34">
        <v>22079.65</v>
      </c>
      <c r="J25" s="34"/>
      <c r="K25" s="34">
        <v>42986.09</v>
      </c>
      <c r="L25" s="34">
        <v>3976.34</v>
      </c>
      <c r="M25" s="45">
        <v>35777.44</v>
      </c>
    </row>
    <row r="26" spans="1:13">
      <c r="A26" s="35" t="s">
        <v>207</v>
      </c>
      <c r="B26" s="35"/>
      <c r="C26" s="35"/>
      <c r="D26" s="36" t="s">
        <v>208</v>
      </c>
      <c r="E26" s="36"/>
      <c r="F26" s="36"/>
      <c r="G26" s="36"/>
      <c r="H26" s="36"/>
      <c r="I26" s="36"/>
      <c r="J26" s="46" t="s">
        <v>209</v>
      </c>
      <c r="K26" s="46"/>
      <c r="L26" s="46"/>
      <c r="M26" s="46"/>
    </row>
    <row r="27" ht="27" spans="1:13">
      <c r="A27" s="20" t="s">
        <v>95</v>
      </c>
      <c r="B27" s="20"/>
      <c r="C27" s="20"/>
      <c r="D27" s="20"/>
      <c r="E27" s="20"/>
      <c r="F27" s="20"/>
      <c r="G27" s="20"/>
      <c r="H27" s="20"/>
      <c r="I27" s="20"/>
      <c r="J27" s="38"/>
      <c r="K27" s="38"/>
      <c r="L27" s="38"/>
      <c r="M27" s="38"/>
    </row>
    <row r="28" ht="13.5" customHeight="1" spans="1:13">
      <c r="A28" s="40" t="s">
        <v>376</v>
      </c>
      <c r="B28" s="40"/>
      <c r="C28" s="40"/>
      <c r="D28" s="22"/>
      <c r="E28" s="22"/>
      <c r="F28" s="22"/>
      <c r="G28" s="22"/>
      <c r="H28" s="22"/>
      <c r="I28" s="22"/>
      <c r="J28" s="39" t="s">
        <v>288</v>
      </c>
      <c r="K28" s="39"/>
      <c r="L28" s="39"/>
      <c r="M28" s="39"/>
    </row>
    <row r="29" spans="1:13">
      <c r="A29" s="23" t="s">
        <v>98</v>
      </c>
      <c r="B29" s="24" t="s">
        <v>99</v>
      </c>
      <c r="C29" s="24" t="s">
        <v>100</v>
      </c>
      <c r="D29" s="24"/>
      <c r="E29" s="24" t="s">
        <v>101</v>
      </c>
      <c r="F29" s="24" t="s">
        <v>102</v>
      </c>
      <c r="G29" s="24" t="s">
        <v>103</v>
      </c>
      <c r="H29" s="24" t="s">
        <v>104</v>
      </c>
      <c r="I29" s="24" t="s">
        <v>105</v>
      </c>
      <c r="J29" s="24"/>
      <c r="K29" s="24"/>
      <c r="L29" s="24"/>
      <c r="M29" s="41" t="s">
        <v>106</v>
      </c>
    </row>
    <row r="30" spans="1:13">
      <c r="A30" s="25"/>
      <c r="B30" s="26"/>
      <c r="C30" s="26"/>
      <c r="D30" s="26"/>
      <c r="E30" s="26"/>
      <c r="F30" s="26"/>
      <c r="G30" s="26"/>
      <c r="H30" s="26"/>
      <c r="I30" s="26" t="s">
        <v>107</v>
      </c>
      <c r="J30" s="26"/>
      <c r="K30" s="26" t="s">
        <v>108</v>
      </c>
      <c r="L30" s="26" t="s">
        <v>109</v>
      </c>
      <c r="M30" s="43"/>
    </row>
    <row r="31" ht="22.5" spans="1:13">
      <c r="A31" s="27">
        <v>1</v>
      </c>
      <c r="B31" s="28" t="s">
        <v>278</v>
      </c>
      <c r="C31" s="28" t="s">
        <v>279</v>
      </c>
      <c r="D31" s="28"/>
      <c r="E31" s="29" t="s">
        <v>112</v>
      </c>
      <c r="F31" s="30">
        <v>7</v>
      </c>
      <c r="G31" s="30">
        <v>9052.22</v>
      </c>
      <c r="H31" s="30">
        <v>63365.54</v>
      </c>
      <c r="I31" s="30">
        <v>18548.53</v>
      </c>
      <c r="J31" s="30"/>
      <c r="K31" s="30">
        <v>42173.67</v>
      </c>
      <c r="L31" s="30">
        <v>2643.34</v>
      </c>
      <c r="M31" s="44"/>
    </row>
    <row r="32" ht="22.5" spans="1:13">
      <c r="A32" s="27">
        <v>2</v>
      </c>
      <c r="B32" s="28" t="s">
        <v>319</v>
      </c>
      <c r="C32" s="28" t="s">
        <v>320</v>
      </c>
      <c r="D32" s="28"/>
      <c r="E32" s="29" t="s">
        <v>206</v>
      </c>
      <c r="F32" s="30">
        <v>14</v>
      </c>
      <c r="G32" s="30">
        <v>214.05</v>
      </c>
      <c r="H32" s="30">
        <v>2996.7</v>
      </c>
      <c r="I32" s="30">
        <v>1846.18</v>
      </c>
      <c r="J32" s="30"/>
      <c r="K32" s="30">
        <v>119.98</v>
      </c>
      <c r="L32" s="30">
        <v>1030.54</v>
      </c>
      <c r="M32" s="44">
        <v>27774.88</v>
      </c>
    </row>
    <row r="33" spans="1:13">
      <c r="A33" s="27"/>
      <c r="B33" s="28" t="s">
        <v>159</v>
      </c>
      <c r="C33" s="28" t="s">
        <v>321</v>
      </c>
      <c r="D33" s="28"/>
      <c r="E33" s="29" t="s">
        <v>206</v>
      </c>
      <c r="F33" s="30">
        <v>14</v>
      </c>
      <c r="G33" s="30">
        <v>1983.92</v>
      </c>
      <c r="H33" s="28"/>
      <c r="I33" s="28"/>
      <c r="J33" s="28"/>
      <c r="K33" s="28"/>
      <c r="L33" s="28"/>
      <c r="M33" s="44">
        <v>27774.88</v>
      </c>
    </row>
    <row r="34" ht="22.5" spans="1:13">
      <c r="A34" s="27">
        <v>3</v>
      </c>
      <c r="B34" s="28" t="s">
        <v>284</v>
      </c>
      <c r="C34" s="28" t="s">
        <v>285</v>
      </c>
      <c r="D34" s="28"/>
      <c r="E34" s="29" t="s">
        <v>206</v>
      </c>
      <c r="F34" s="30">
        <v>3</v>
      </c>
      <c r="G34" s="30">
        <v>55.09</v>
      </c>
      <c r="H34" s="30">
        <v>165.27</v>
      </c>
      <c r="I34" s="30">
        <v>154.35</v>
      </c>
      <c r="J34" s="30"/>
      <c r="K34" s="30">
        <v>10.92</v>
      </c>
      <c r="L34" s="30"/>
      <c r="M34" s="44">
        <v>1305.36</v>
      </c>
    </row>
    <row r="35" spans="1:13">
      <c r="A35" s="27"/>
      <c r="B35" s="28" t="s">
        <v>159</v>
      </c>
      <c r="C35" s="28" t="s">
        <v>286</v>
      </c>
      <c r="D35" s="28"/>
      <c r="E35" s="29" t="s">
        <v>206</v>
      </c>
      <c r="F35" s="30">
        <v>3</v>
      </c>
      <c r="G35" s="30">
        <v>435.12</v>
      </c>
      <c r="H35" s="28"/>
      <c r="I35" s="28"/>
      <c r="J35" s="28"/>
      <c r="K35" s="28"/>
      <c r="L35" s="28"/>
      <c r="M35" s="44">
        <v>1305.36</v>
      </c>
    </row>
    <row r="36" ht="22.5" spans="1:13">
      <c r="A36" s="27">
        <v>4</v>
      </c>
      <c r="B36" s="28" t="s">
        <v>284</v>
      </c>
      <c r="C36" s="28" t="s">
        <v>285</v>
      </c>
      <c r="D36" s="28"/>
      <c r="E36" s="29" t="s">
        <v>206</v>
      </c>
      <c r="F36" s="30">
        <v>3</v>
      </c>
      <c r="G36" s="30">
        <v>55.09</v>
      </c>
      <c r="H36" s="30">
        <v>165.27</v>
      </c>
      <c r="I36" s="30">
        <v>154.35</v>
      </c>
      <c r="J36" s="30"/>
      <c r="K36" s="30">
        <v>10.92</v>
      </c>
      <c r="L36" s="30"/>
      <c r="M36" s="44">
        <v>1034.04</v>
      </c>
    </row>
    <row r="37" spans="1:13">
      <c r="A37" s="27"/>
      <c r="B37" s="28" t="s">
        <v>159</v>
      </c>
      <c r="C37" s="28" t="s">
        <v>287</v>
      </c>
      <c r="D37" s="28"/>
      <c r="E37" s="29" t="s">
        <v>206</v>
      </c>
      <c r="F37" s="30">
        <v>3</v>
      </c>
      <c r="G37" s="30">
        <v>344.68</v>
      </c>
      <c r="H37" s="28"/>
      <c r="I37" s="28"/>
      <c r="J37" s="28"/>
      <c r="K37" s="28"/>
      <c r="L37" s="28"/>
      <c r="M37" s="44">
        <v>1034.04</v>
      </c>
    </row>
    <row r="38" ht="33.75" spans="1:13">
      <c r="A38" s="27">
        <v>5</v>
      </c>
      <c r="B38" s="28" t="s">
        <v>326</v>
      </c>
      <c r="C38" s="28" t="s">
        <v>327</v>
      </c>
      <c r="D38" s="28"/>
      <c r="E38" s="29" t="s">
        <v>325</v>
      </c>
      <c r="F38" s="30">
        <v>2</v>
      </c>
      <c r="G38" s="30">
        <v>1174.65</v>
      </c>
      <c r="H38" s="30">
        <v>2349.3</v>
      </c>
      <c r="I38" s="30">
        <v>1376.24</v>
      </c>
      <c r="J38" s="30"/>
      <c r="K38" s="30">
        <v>670.6</v>
      </c>
      <c r="L38" s="30">
        <v>302.46</v>
      </c>
      <c r="M38" s="44">
        <v>5663.16</v>
      </c>
    </row>
    <row r="39" spans="1:13">
      <c r="A39" s="27"/>
      <c r="B39" s="28" t="s">
        <v>159</v>
      </c>
      <c r="C39" s="28" t="s">
        <v>327</v>
      </c>
      <c r="D39" s="28"/>
      <c r="E39" s="29" t="s">
        <v>206</v>
      </c>
      <c r="F39" s="30">
        <v>2</v>
      </c>
      <c r="G39" s="30">
        <v>2831.58</v>
      </c>
      <c r="H39" s="28"/>
      <c r="I39" s="28"/>
      <c r="J39" s="28"/>
      <c r="K39" s="28"/>
      <c r="L39" s="28"/>
      <c r="M39" s="44">
        <v>5663.16</v>
      </c>
    </row>
    <row r="40" spans="1:13">
      <c r="A40" s="27"/>
      <c r="B40" s="28"/>
      <c r="C40" s="28" t="s">
        <v>350</v>
      </c>
      <c r="D40" s="28"/>
      <c r="E40" s="29"/>
      <c r="F40" s="30"/>
      <c r="G40" s="30"/>
      <c r="H40" s="30">
        <v>411529.84</v>
      </c>
      <c r="I40" s="30">
        <v>323127.81</v>
      </c>
      <c r="J40" s="30"/>
      <c r="K40" s="30">
        <v>14031.47</v>
      </c>
      <c r="L40" s="30">
        <v>74370.57</v>
      </c>
      <c r="M40" s="44">
        <v>1345367.84</v>
      </c>
    </row>
    <row r="41" ht="22.5" spans="1:13">
      <c r="A41" s="27">
        <v>1</v>
      </c>
      <c r="B41" s="28" t="s">
        <v>351</v>
      </c>
      <c r="C41" s="28" t="s">
        <v>352</v>
      </c>
      <c r="D41" s="28"/>
      <c r="E41" s="29" t="s">
        <v>353</v>
      </c>
      <c r="F41" s="30">
        <v>209.3</v>
      </c>
      <c r="G41" s="30">
        <v>1367.01</v>
      </c>
      <c r="H41" s="30">
        <v>286115.19</v>
      </c>
      <c r="I41" s="30">
        <v>235347.39</v>
      </c>
      <c r="J41" s="30"/>
      <c r="K41" s="30">
        <v>1624.17</v>
      </c>
      <c r="L41" s="30">
        <v>49143.64</v>
      </c>
      <c r="M41" s="44">
        <v>1345367.84</v>
      </c>
    </row>
    <row r="42" spans="1:13">
      <c r="A42" s="27"/>
      <c r="B42" s="28" t="s">
        <v>159</v>
      </c>
      <c r="C42" s="28" t="s">
        <v>354</v>
      </c>
      <c r="D42" s="28"/>
      <c r="E42" s="29" t="s">
        <v>355</v>
      </c>
      <c r="F42" s="30">
        <v>2113.93</v>
      </c>
      <c r="G42" s="30">
        <v>636.43</v>
      </c>
      <c r="H42" s="28"/>
      <c r="I42" s="28"/>
      <c r="J42" s="28"/>
      <c r="K42" s="28"/>
      <c r="L42" s="28"/>
      <c r="M42" s="44">
        <v>1345368.47</v>
      </c>
    </row>
    <row r="43" ht="22.5" spans="1:13">
      <c r="A43" s="27">
        <v>2</v>
      </c>
      <c r="B43" s="28" t="s">
        <v>357</v>
      </c>
      <c r="C43" s="28" t="s">
        <v>358</v>
      </c>
      <c r="D43" s="28"/>
      <c r="E43" s="29" t="s">
        <v>359</v>
      </c>
      <c r="F43" s="30">
        <v>2511.6</v>
      </c>
      <c r="G43" s="30">
        <v>41.34</v>
      </c>
      <c r="H43" s="30">
        <v>103829.54</v>
      </c>
      <c r="I43" s="30">
        <v>87780.42</v>
      </c>
      <c r="J43" s="30"/>
      <c r="K43" s="30">
        <v>12407.3</v>
      </c>
      <c r="L43" s="30">
        <v>3641.82</v>
      </c>
      <c r="M43" s="44"/>
    </row>
    <row r="44" ht="22.5" spans="1:13">
      <c r="A44" s="27">
        <v>3</v>
      </c>
      <c r="B44" s="28" t="s">
        <v>360</v>
      </c>
      <c r="C44" s="28" t="s">
        <v>361</v>
      </c>
      <c r="D44" s="28"/>
      <c r="E44" s="29" t="s">
        <v>362</v>
      </c>
      <c r="F44" s="30">
        <v>209.3</v>
      </c>
      <c r="G44" s="30">
        <v>103.13</v>
      </c>
      <c r="H44" s="30">
        <v>21585.11</v>
      </c>
      <c r="I44" s="30"/>
      <c r="J44" s="30"/>
      <c r="K44" s="30"/>
      <c r="L44" s="30">
        <v>21585.11</v>
      </c>
      <c r="M44" s="44"/>
    </row>
    <row r="45" ht="13.5" spans="1:13">
      <c r="A45" s="37"/>
      <c r="B45" s="32"/>
      <c r="C45" s="32" t="s">
        <v>119</v>
      </c>
      <c r="D45" s="32"/>
      <c r="E45" s="32"/>
      <c r="F45" s="32"/>
      <c r="G45" s="32"/>
      <c r="H45" s="34">
        <v>2350663.81</v>
      </c>
      <c r="I45" s="34">
        <v>727014.22</v>
      </c>
      <c r="J45" s="34"/>
      <c r="K45" s="34">
        <v>1405231.27</v>
      </c>
      <c r="L45" s="34">
        <v>218418.31</v>
      </c>
      <c r="M45" s="45">
        <v>2011903.44</v>
      </c>
    </row>
    <row r="46" spans="1:13">
      <c r="A46" s="35" t="s">
        <v>207</v>
      </c>
      <c r="B46" s="35"/>
      <c r="C46" s="35"/>
      <c r="D46" s="36" t="s">
        <v>208</v>
      </c>
      <c r="E46" s="36"/>
      <c r="F46" s="36"/>
      <c r="G46" s="36"/>
      <c r="H46" s="36"/>
      <c r="I46" s="36"/>
      <c r="J46" s="46" t="s">
        <v>209</v>
      </c>
      <c r="K46" s="46"/>
      <c r="L46" s="46"/>
      <c r="M46" s="46"/>
    </row>
  </sheetData>
  <mergeCells count="150">
    <mergeCell ref="A1:M1"/>
    <mergeCell ref="P1:W1"/>
    <mergeCell ref="A2:C2"/>
    <mergeCell ref="D2:I2"/>
    <mergeCell ref="J2:M2"/>
    <mergeCell ref="P2:R2"/>
    <mergeCell ref="S2:T2"/>
    <mergeCell ref="U2:W2"/>
    <mergeCell ref="I3:L3"/>
    <mergeCell ref="R3:S3"/>
    <mergeCell ref="T3:U3"/>
    <mergeCell ref="I4:J4"/>
    <mergeCell ref="R4:S4"/>
    <mergeCell ref="T4:U4"/>
    <mergeCell ref="C5:D5"/>
    <mergeCell ref="I5:J5"/>
    <mergeCell ref="R5:S5"/>
    <mergeCell ref="T5:U5"/>
    <mergeCell ref="C6:D6"/>
    <mergeCell ref="I6:J6"/>
    <mergeCell ref="R6:S6"/>
    <mergeCell ref="T6:U6"/>
    <mergeCell ref="C7:D7"/>
    <mergeCell ref="I7:J7"/>
    <mergeCell ref="R7:S7"/>
    <mergeCell ref="T7:U7"/>
    <mergeCell ref="C8:D8"/>
    <mergeCell ref="I8:J8"/>
    <mergeCell ref="R8:S8"/>
    <mergeCell ref="T8:U8"/>
    <mergeCell ref="C9:D9"/>
    <mergeCell ref="I9:J9"/>
    <mergeCell ref="R9:S9"/>
    <mergeCell ref="T9:U9"/>
    <mergeCell ref="C10:D10"/>
    <mergeCell ref="I10:J10"/>
    <mergeCell ref="R10:S10"/>
    <mergeCell ref="T10:U10"/>
    <mergeCell ref="C11:D11"/>
    <mergeCell ref="I11:J11"/>
    <mergeCell ref="R11:S11"/>
    <mergeCell ref="T11:U11"/>
    <mergeCell ref="C12:D12"/>
    <mergeCell ref="I12:J12"/>
    <mergeCell ref="R12:S12"/>
    <mergeCell ref="T12:U12"/>
    <mergeCell ref="C13:D13"/>
    <mergeCell ref="I13:J13"/>
    <mergeCell ref="R13:S13"/>
    <mergeCell ref="T13:U13"/>
    <mergeCell ref="C14:D14"/>
    <mergeCell ref="I14:J14"/>
    <mergeCell ref="R14:S14"/>
    <mergeCell ref="T14:U14"/>
    <mergeCell ref="C15:D15"/>
    <mergeCell ref="I15:J15"/>
    <mergeCell ref="R15:S15"/>
    <mergeCell ref="T15:U15"/>
    <mergeCell ref="C16:D16"/>
    <mergeCell ref="I16:J16"/>
    <mergeCell ref="R16:S16"/>
    <mergeCell ref="T16:U16"/>
    <mergeCell ref="C17:D17"/>
    <mergeCell ref="I17:J17"/>
    <mergeCell ref="R17:S17"/>
    <mergeCell ref="T17:U17"/>
    <mergeCell ref="C18:D18"/>
    <mergeCell ref="I18:J18"/>
    <mergeCell ref="R18:S18"/>
    <mergeCell ref="T18:U18"/>
    <mergeCell ref="C19:D19"/>
    <mergeCell ref="I19:J19"/>
    <mergeCell ref="R19:S19"/>
    <mergeCell ref="T19:U19"/>
    <mergeCell ref="C20:D20"/>
    <mergeCell ref="I20:J20"/>
    <mergeCell ref="R20:S20"/>
    <mergeCell ref="T20:U20"/>
    <mergeCell ref="C21:D21"/>
    <mergeCell ref="I21:J21"/>
    <mergeCell ref="R21:S21"/>
    <mergeCell ref="T21:U21"/>
    <mergeCell ref="C22:D22"/>
    <mergeCell ref="I22:J22"/>
    <mergeCell ref="Q22:S22"/>
    <mergeCell ref="T22:W22"/>
    <mergeCell ref="C23:D23"/>
    <mergeCell ref="I23:J23"/>
    <mergeCell ref="C24:D24"/>
    <mergeCell ref="I24:J24"/>
    <mergeCell ref="C25:D25"/>
    <mergeCell ref="I25:J25"/>
    <mergeCell ref="A26:C26"/>
    <mergeCell ref="D26:I26"/>
    <mergeCell ref="J26:M26"/>
    <mergeCell ref="A27:M27"/>
    <mergeCell ref="A28:C28"/>
    <mergeCell ref="D28:I28"/>
    <mergeCell ref="J28:M28"/>
    <mergeCell ref="I29:L29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A46:C46"/>
    <mergeCell ref="D46:I46"/>
    <mergeCell ref="J46:M46"/>
    <mergeCell ref="A3:A4"/>
    <mergeCell ref="A29:A30"/>
    <mergeCell ref="B3:B4"/>
    <mergeCell ref="B29:B30"/>
    <mergeCell ref="E3:E4"/>
    <mergeCell ref="E29:E30"/>
    <mergeCell ref="F3:F4"/>
    <mergeCell ref="F29:F30"/>
    <mergeCell ref="G3:G4"/>
    <mergeCell ref="G29:G30"/>
    <mergeCell ref="H3:H4"/>
    <mergeCell ref="H29:H30"/>
    <mergeCell ref="M3:M4"/>
    <mergeCell ref="M29:M30"/>
    <mergeCell ref="C3:D4"/>
    <mergeCell ref="C29:D3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投资估算总表</vt:lpstr>
      <vt:lpstr>工程建设其他费用</vt:lpstr>
      <vt:lpstr>土建工程</vt:lpstr>
      <vt:lpstr>厂区内管网</vt:lpstr>
      <vt:lpstr>厂区内附属</vt:lpstr>
      <vt:lpstr>厂区外循环污水厂至清水大道段再生水管道</vt:lpstr>
      <vt:lpstr>清水大道（翰泉路-山水大道段）再生水管道</vt:lpstr>
      <vt:lpstr>山水大道（清水大道-建平路段）再生水管道</vt:lpstr>
      <vt:lpstr>建平路（山水大道-格瑞精细化工段）再生水管道</vt:lpstr>
      <vt:lpstr>翰泉路（清水大道-滨河南路段）再生水管道</vt:lpstr>
      <vt:lpstr>滨河南路（翰泉路-玉皇阁大道段）再生水管道</vt:lpstr>
      <vt:lpstr>玉皇阁大道（滨河南路-太沙路段）再生水管道</vt:lpstr>
      <vt:lpstr>太沙路（玉皇阁大道-宁源冶金段）再生水管道</vt:lpstr>
      <vt:lpstr>纬一路（太沙路-滨泽新能源段）再生水管道</vt:lpstr>
      <vt:lpstr>兴平北路（翰泉路-贝利特氰胺段）再生水管道</vt:lpstr>
      <vt:lpstr>中水厂至翰泉海北域再生水管道</vt:lpstr>
      <vt:lpstr>企业入户再生水管道</vt:lpstr>
      <vt:lpstr>进水提升泵站</vt:lpstr>
      <vt:lpstr>v型滤池</vt:lpstr>
      <vt:lpstr>送水泵站</vt:lpstr>
      <vt:lpstr>仪表及自控设备材料表</vt:lpstr>
      <vt:lpstr>计算机系统</vt:lpstr>
      <vt:lpstr>安防及视频</vt:lpstr>
      <vt:lpstr>局域网及电话设备</vt:lpstr>
      <vt:lpstr>电缆材料</vt:lpstr>
      <vt:lpstr>电气设备及安装工程</vt:lpstr>
      <vt:lpstr>化验设备</vt:lpstr>
      <vt:lpstr>车辆</vt:lpstr>
      <vt:lpstr>机修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WPS_1178778167</cp:lastModifiedBy>
  <dcterms:created xsi:type="dcterms:W3CDTF">2023-12-16T15:47:00Z</dcterms:created>
  <cp:lastPrinted>2023-12-28T12:40:00Z</cp:lastPrinted>
  <dcterms:modified xsi:type="dcterms:W3CDTF">2024-01-02T03:55:29Z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2023-12-16T00:00:00Z</vt:filetime>
  </property>
  <property fmtid="{D5CDD505-2E9C-101B-9397-08002B2CF9AE}" pid="3" name="Creator">
    <vt:lpwstr>Adobe Acrobat Pro 10.1.0</vt:lpwstr>
  </property>
  <property fmtid="{D5CDD505-2E9C-101B-9397-08002B2CF9AE}" pid="4" name="LastSaved">
    <vt:filetime>2023-12-16T00:00:00Z</vt:filetime>
  </property>
  <property fmtid="{D5CDD505-2E9C-101B-9397-08002B2CF9AE}" pid="5" name="Producer">
    <vt:lpwstr>Adobe Acrobat Pro 10.1.0</vt:lpwstr>
  </property>
  <property fmtid="{D5CDD505-2E9C-101B-9397-08002B2CF9AE}" pid="6" name="ICV">
    <vt:lpwstr>7BDD57404125464399589B9797C87330_13</vt:lpwstr>
  </property>
  <property fmtid="{D5CDD505-2E9C-101B-9397-08002B2CF9AE}" pid="7" name="KSOProductBuildVer">
    <vt:lpwstr>2052-12.1.0.16120</vt:lpwstr>
  </property>
</Properties>
</file>