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5240" windowHeight="8490" tabRatio="801" activeTab="0"/>
  </bookViews>
  <sheets>
    <sheet name="宝丰" sheetId="1" r:id="rId1"/>
  </sheets>
  <definedNames>
    <definedName name="_xlnm.Print_Titles" localSheetId="0">'宝丰'!$1:$5</definedName>
  </definedNames>
  <calcPr fullCalcOnLoad="1"/>
</workbook>
</file>

<file path=xl/sharedStrings.xml><?xml version="1.0" encoding="utf-8"?>
<sst xmlns="http://schemas.openxmlformats.org/spreadsheetml/2006/main" count="99" uniqueCount="84">
  <si>
    <t>合计</t>
  </si>
  <si>
    <t>一、人员编制数</t>
  </si>
  <si>
    <t>二、实有人数</t>
  </si>
  <si>
    <t>三、离退休人数</t>
  </si>
  <si>
    <t>五、遗属人数</t>
  </si>
  <si>
    <t>六、临时工人数</t>
  </si>
  <si>
    <t>七、合同工人数</t>
  </si>
  <si>
    <t>2010699-其他财政事务支出</t>
  </si>
  <si>
    <t>2011299-其他人口与计划生育事务支出</t>
  </si>
  <si>
    <t>2010301-行政运行</t>
  </si>
  <si>
    <t>21205-城乡社区环境卫生</t>
  </si>
  <si>
    <t>2070109-群众文化</t>
  </si>
  <si>
    <t xml:space="preserve">  其中：行政编制</t>
  </si>
  <si>
    <t xml:space="preserve">       事业编制</t>
  </si>
  <si>
    <t xml:space="preserve">  其中：行政人员</t>
  </si>
  <si>
    <t xml:space="preserve">       事业人员</t>
  </si>
  <si>
    <t>十一、独生子女人数</t>
  </si>
  <si>
    <t>十二、女职工人数</t>
  </si>
  <si>
    <t>十七、经费合计</t>
  </si>
  <si>
    <t>（一）工资福利支出</t>
  </si>
  <si>
    <t>（二）对个人和家庭补助支出</t>
  </si>
  <si>
    <t>1、离休费</t>
  </si>
  <si>
    <t>2、退休费</t>
  </si>
  <si>
    <t>（三）商品和服务支出</t>
  </si>
  <si>
    <t>单位:元</t>
  </si>
  <si>
    <t>2210203-购房补贴</t>
  </si>
  <si>
    <t xml:space="preserve"> （4）居委会公务费</t>
  </si>
  <si>
    <t xml:space="preserve"> （5）村级办公经费</t>
  </si>
  <si>
    <t xml:space="preserve"> （6）乡镇社会管理服务经费</t>
  </si>
  <si>
    <t xml:space="preserve"> （7）村级社会管理服务经费</t>
  </si>
  <si>
    <t xml:space="preserve"> （8）居委会社会管理服务经费</t>
  </si>
  <si>
    <t xml:space="preserve"> （9）乡镇民生服务中心运行费</t>
  </si>
  <si>
    <t>7、住房公积金</t>
  </si>
  <si>
    <t>9、独生子女费</t>
  </si>
  <si>
    <t>10、妇女卫生津贴</t>
  </si>
  <si>
    <t>2080504-未归口管理的行政单位离退休</t>
  </si>
  <si>
    <t>20805099-其他行政事业单位离退休支出</t>
  </si>
  <si>
    <t xml:space="preserve">            科目名称</t>
  </si>
  <si>
    <t>2210201-住房公积金</t>
  </si>
  <si>
    <r>
      <t>项</t>
    </r>
    <r>
      <rPr>
        <b/>
        <sz val="11"/>
        <rFont val="宋体"/>
        <family val="0"/>
      </rPr>
      <t>目</t>
    </r>
    <r>
      <rPr>
        <b/>
        <sz val="11"/>
        <rFont val="宋体"/>
        <family val="0"/>
      </rPr>
      <t>名</t>
    </r>
    <r>
      <rPr>
        <b/>
        <sz val="11"/>
        <rFont val="宋体"/>
        <family val="0"/>
      </rPr>
      <t>称</t>
    </r>
  </si>
  <si>
    <t xml:space="preserve">     其中：离休人数</t>
  </si>
  <si>
    <t xml:space="preserve">          退休人数</t>
  </si>
  <si>
    <t>八、居委会人数</t>
  </si>
  <si>
    <r>
      <t>月</t>
    </r>
    <r>
      <rPr>
        <sz val="10"/>
        <rFont val="宋体"/>
        <family val="0"/>
      </rPr>
      <t>工</t>
    </r>
    <r>
      <rPr>
        <sz val="10"/>
        <rFont val="宋体"/>
        <family val="0"/>
      </rPr>
      <t>资</t>
    </r>
  </si>
  <si>
    <r>
      <t>年</t>
    </r>
    <r>
      <rPr>
        <sz val="10"/>
        <rFont val="宋体"/>
        <family val="0"/>
      </rPr>
      <t>工</t>
    </r>
    <r>
      <rPr>
        <sz val="10"/>
        <rFont val="宋体"/>
        <family val="0"/>
      </rPr>
      <t>资</t>
    </r>
  </si>
  <si>
    <t>1、基本工资</t>
  </si>
  <si>
    <t>2、津贴补贴</t>
  </si>
  <si>
    <t>10、其他工资福利支出</t>
  </si>
  <si>
    <t>（1）村干部工资</t>
  </si>
  <si>
    <t>（2）居委会工资</t>
  </si>
  <si>
    <t>（3）临时工工资</t>
  </si>
  <si>
    <t>（4）信访人员补助</t>
  </si>
  <si>
    <t>（5）纪检书记外勤补贴</t>
  </si>
  <si>
    <t xml:space="preserve"> （1）离休费</t>
  </si>
  <si>
    <t xml:space="preserve"> （2）离休取暖补贴</t>
  </si>
  <si>
    <t xml:space="preserve"> （1）退休费</t>
  </si>
  <si>
    <t xml:space="preserve"> （2）退休取暖补贴</t>
  </si>
  <si>
    <t>3、遗属生活费</t>
  </si>
  <si>
    <t>4、遗属取暖补贴</t>
  </si>
  <si>
    <t>5、城镇医疗保险</t>
  </si>
  <si>
    <t>6、公各员医疗补助</t>
  </si>
  <si>
    <t xml:space="preserve"> （1）公用经费</t>
  </si>
  <si>
    <t>九、居委会个数</t>
  </si>
  <si>
    <t>十、、村干部人数</t>
  </si>
  <si>
    <t>十一、行政村个数</t>
  </si>
  <si>
    <t>编制单位：宝丰镇人民政府</t>
  </si>
  <si>
    <t>3、年终一次性奖金</t>
  </si>
  <si>
    <t>4、取暖补贴</t>
  </si>
  <si>
    <t>5、政府效能奖</t>
  </si>
  <si>
    <t>6、社会保障缴费－养老金</t>
  </si>
  <si>
    <t>7、社会保障缴费－失业金</t>
  </si>
  <si>
    <t>8、社会保障缴费－生育保险</t>
  </si>
  <si>
    <t>8、购房补贴</t>
  </si>
  <si>
    <t>9、社会保障缴费－工伤保险</t>
  </si>
  <si>
    <t>6、年休假补贴</t>
  </si>
  <si>
    <t>7、民族团结和谐奖</t>
  </si>
  <si>
    <r>
      <t>平罗县行政事业单位</t>
    </r>
    <r>
      <rPr>
        <b/>
        <sz val="20"/>
        <rFont val="Times New Roman"/>
        <family val="1"/>
      </rPr>
      <t>2015</t>
    </r>
    <r>
      <rPr>
        <b/>
        <sz val="20"/>
        <rFont val="宋体"/>
        <family val="0"/>
      </rPr>
      <t>年基本支出预算编制表</t>
    </r>
  </si>
  <si>
    <t xml:space="preserve"> （3）工会经费</t>
  </si>
  <si>
    <t xml:space="preserve"> （2）车辆运行及维护经费</t>
  </si>
  <si>
    <t xml:space="preserve"> （10）健康体检费</t>
  </si>
  <si>
    <t xml:space="preserve"> （11）纪委工作经费</t>
  </si>
  <si>
    <t xml:space="preserve"> （12）办公用房取暖费</t>
  </si>
  <si>
    <t xml:space="preserve"> （13）基层乡镇团组织工作经费</t>
  </si>
  <si>
    <t xml:space="preserve"> （14）其他商品服务支出（交通补贴）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</si>
</sst>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0_ "/>
  </numFmts>
  <fonts count="12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16" applyFont="1" applyAlignment="1">
      <alignment horizontal="left" vertical="center"/>
      <protection/>
    </xf>
    <xf numFmtId="184" fontId="6" fillId="0" borderId="1" xfId="16" applyNumberFormat="1" applyFont="1" applyBorder="1" applyAlignment="1">
      <alignment horizontal="center" vertical="center"/>
      <protection/>
    </xf>
    <xf numFmtId="184" fontId="6" fillId="0" borderId="1" xfId="16" applyNumberFormat="1" applyFont="1" applyBorder="1" applyAlignment="1">
      <alignment horizontal="right" vertical="center"/>
      <protection/>
    </xf>
    <xf numFmtId="184" fontId="6" fillId="0" borderId="1" xfId="16" applyNumberFormat="1" applyFont="1" applyBorder="1" applyAlignment="1">
      <alignment vertical="center"/>
      <protection/>
    </xf>
    <xf numFmtId="0" fontId="5" fillId="0" borderId="1" xfId="16" applyFont="1" applyBorder="1" applyAlignment="1">
      <alignment vertical="center"/>
      <protection/>
    </xf>
    <xf numFmtId="185" fontId="6" fillId="0" borderId="1" xfId="0" applyNumberFormat="1" applyFont="1" applyBorder="1" applyAlignment="1">
      <alignment vertical="center"/>
    </xf>
    <xf numFmtId="0" fontId="5" fillId="0" borderId="1" xfId="16" applyFont="1" applyBorder="1" applyAlignment="1">
      <alignment vertical="center" shrinkToFit="1"/>
      <protection/>
    </xf>
    <xf numFmtId="184" fontId="8" fillId="0" borderId="1" xfId="16" applyNumberFormat="1" applyFont="1" applyBorder="1" applyAlignment="1">
      <alignment horizontal="center" vertical="center"/>
      <protection/>
    </xf>
    <xf numFmtId="57" fontId="4" fillId="0" borderId="2" xfId="16" applyNumberFormat="1" applyFont="1" applyBorder="1" applyAlignment="1">
      <alignment vertical="center"/>
      <protection/>
    </xf>
    <xf numFmtId="0" fontId="7" fillId="0" borderId="3" xfId="16" applyFont="1" applyBorder="1" applyAlignment="1">
      <alignment horizontal="center" vertical="center"/>
      <protection/>
    </xf>
    <xf numFmtId="0" fontId="5" fillId="0" borderId="4" xfId="16" applyFont="1" applyBorder="1" applyAlignment="1">
      <alignment vertical="center"/>
      <protection/>
    </xf>
    <xf numFmtId="0" fontId="7" fillId="0" borderId="4" xfId="16" applyFont="1" applyBorder="1" applyAlignment="1">
      <alignment horizontal="left" vertical="center"/>
      <protection/>
    </xf>
    <xf numFmtId="184" fontId="1" fillId="0" borderId="5" xfId="16" applyNumberFormat="1" applyFont="1" applyBorder="1" applyAlignment="1">
      <alignment horizontal="center" vertical="center"/>
      <protection/>
    </xf>
    <xf numFmtId="184" fontId="1" fillId="0" borderId="6" xfId="16" applyNumberFormat="1" applyFont="1" applyBorder="1" applyAlignment="1">
      <alignment horizontal="center" vertical="center"/>
      <protection/>
    </xf>
    <xf numFmtId="0" fontId="5" fillId="0" borderId="1" xfId="16" applyFont="1" applyBorder="1" applyAlignment="1" quotePrefix="1">
      <alignment horizontal="left" vertical="center" shrinkToFit="1"/>
      <protection/>
    </xf>
    <xf numFmtId="0" fontId="5" fillId="0" borderId="1" xfId="16" applyFont="1" applyBorder="1" applyAlignment="1">
      <alignment horizontal="left" vertical="center"/>
      <protection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 vertical="center"/>
    </xf>
    <xf numFmtId="184" fontId="11" fillId="0" borderId="1" xfId="16" applyNumberFormat="1" applyFont="1" applyBorder="1" applyAlignment="1">
      <alignment horizontal="right" vertical="center"/>
      <protection/>
    </xf>
    <xf numFmtId="0" fontId="5" fillId="0" borderId="0" xfId="16" applyFont="1" applyFill="1" applyBorder="1" applyAlignment="1">
      <alignment horizontal="left" vertical="center"/>
      <protection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84" fontId="5" fillId="0" borderId="1" xfId="16" applyNumberFormat="1" applyFont="1" applyBorder="1" applyAlignment="1">
      <alignment horizontal="left" vertical="distributed"/>
      <protection/>
    </xf>
    <xf numFmtId="0" fontId="5" fillId="0" borderId="7" xfId="16" applyFont="1" applyBorder="1" applyAlignment="1">
      <alignment horizontal="center" vertical="center"/>
      <protection/>
    </xf>
    <xf numFmtId="184" fontId="1" fillId="0" borderId="5" xfId="16" applyNumberFormat="1" applyFont="1" applyBorder="1" applyAlignment="1">
      <alignment horizontal="center" vertical="center"/>
      <protection/>
    </xf>
    <xf numFmtId="184" fontId="1" fillId="0" borderId="6" xfId="16" applyNumberFormat="1" applyFont="1" applyBorder="1" applyAlignment="1">
      <alignment horizontal="center" vertical="center"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8" xfId="16" applyFont="1" applyBorder="1" applyAlignment="1">
      <alignment horizontal="left" vertical="center" wrapText="1"/>
      <protection/>
    </xf>
    <xf numFmtId="0" fontId="5" fillId="0" borderId="9" xfId="16" applyFont="1" applyBorder="1" applyAlignment="1">
      <alignment horizontal="left" vertical="center" wrapText="1"/>
      <protection/>
    </xf>
    <xf numFmtId="0" fontId="5" fillId="0" borderId="10" xfId="16" applyFont="1" applyBorder="1" applyAlignment="1">
      <alignment horizontal="left" vertical="center" wrapText="1"/>
      <protection/>
    </xf>
    <xf numFmtId="0" fontId="5" fillId="0" borderId="7" xfId="16" applyFont="1" applyBorder="1" applyAlignment="1">
      <alignment horizontal="left" vertical="center" wrapText="1"/>
      <protection/>
    </xf>
    <xf numFmtId="0" fontId="0" fillId="0" borderId="1" xfId="0" applyBorder="1" applyAlignment="1">
      <alignment horizontal="center"/>
    </xf>
    <xf numFmtId="0" fontId="2" fillId="0" borderId="0" xfId="16" applyFont="1" applyAlignment="1">
      <alignment horizontal="center" vertical="center"/>
      <protection/>
    </xf>
    <xf numFmtId="0" fontId="4" fillId="0" borderId="6" xfId="16" applyFont="1" applyBorder="1" applyAlignment="1">
      <alignment horizontal="center" vertical="center"/>
      <protection/>
    </xf>
    <xf numFmtId="0" fontId="5" fillId="0" borderId="8" xfId="16" applyFont="1" applyBorder="1" applyAlignment="1">
      <alignment horizontal="center" vertical="center"/>
      <protection/>
    </xf>
    <xf numFmtId="0" fontId="5" fillId="0" borderId="9" xfId="16" applyFont="1" applyBorder="1" applyAlignment="1">
      <alignment horizontal="center" vertical="center"/>
      <protection/>
    </xf>
    <xf numFmtId="0" fontId="5" fillId="0" borderId="10" xfId="16" applyFont="1" applyBorder="1" applyAlignment="1">
      <alignment horizontal="center" vertical="center"/>
      <protection/>
    </xf>
    <xf numFmtId="0" fontId="5" fillId="0" borderId="11" xfId="16" applyFont="1" applyFill="1" applyBorder="1" applyAlignment="1">
      <alignment horizontal="left" vertical="center"/>
      <protection/>
    </xf>
    <xf numFmtId="57" fontId="4" fillId="0" borderId="2" xfId="16" applyNumberFormat="1" applyFont="1" applyBorder="1" applyAlignment="1">
      <alignment horizontal="center" vertical="center"/>
      <protection/>
    </xf>
    <xf numFmtId="0" fontId="5" fillId="0" borderId="8" xfId="16" applyFont="1" applyBorder="1" applyAlignment="1">
      <alignment horizontal="center" vertical="center" wrapText="1"/>
      <protection/>
    </xf>
    <xf numFmtId="0" fontId="5" fillId="0" borderId="9" xfId="16" applyFont="1" applyBorder="1" applyAlignment="1">
      <alignment horizontal="center" vertical="center" wrapText="1"/>
      <protection/>
    </xf>
    <xf numFmtId="0" fontId="5" fillId="0" borderId="10" xfId="16" applyFont="1" applyBorder="1" applyAlignment="1">
      <alignment horizontal="center" vertical="center" wrapText="1"/>
      <protection/>
    </xf>
    <xf numFmtId="0" fontId="5" fillId="0" borderId="7" xfId="16" applyFont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16" applyFont="1" applyBorder="1" applyAlignment="1">
      <alignment horizontal="left" vertical="center"/>
      <protection/>
    </xf>
    <xf numFmtId="0" fontId="5" fillId="0" borderId="4" xfId="16" applyFont="1" applyBorder="1" applyAlignment="1">
      <alignment horizontal="left" vertical="center"/>
      <protection/>
    </xf>
    <xf numFmtId="184" fontId="5" fillId="0" borderId="3" xfId="16" applyNumberFormat="1" applyFont="1" applyBorder="1" applyAlignment="1">
      <alignment horizontal="right" vertical="center"/>
      <protection/>
    </xf>
    <xf numFmtId="184" fontId="5" fillId="0" borderId="4" xfId="16" applyNumberFormat="1" applyFont="1" applyBorder="1" applyAlignment="1">
      <alignment horizontal="right" vertical="center"/>
      <protection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19050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866775"/>
          <a:ext cx="20383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75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54" sqref="D54"/>
    </sheetView>
  </sheetViews>
  <sheetFormatPr defaultColWidth="9.00390625" defaultRowHeight="14.25"/>
  <cols>
    <col min="1" max="1" width="26.75390625" style="0" customWidth="1"/>
    <col min="2" max="2" width="9.50390625" style="0" customWidth="1"/>
    <col min="3" max="3" width="7.00390625" style="0" customWidth="1"/>
    <col min="4" max="4" width="8.125" style="0" customWidth="1"/>
    <col min="5" max="5" width="6.50390625" style="0" customWidth="1"/>
    <col min="6" max="6" width="6.75390625" style="0" customWidth="1"/>
    <col min="7" max="7" width="5.875" style="0" customWidth="1"/>
    <col min="8" max="8" width="6.875" style="0" customWidth="1"/>
    <col min="9" max="10" width="7.00390625" style="0" customWidth="1"/>
    <col min="11" max="11" width="4.375" style="0" customWidth="1"/>
    <col min="12" max="12" width="5.375" style="0" customWidth="1"/>
    <col min="13" max="13" width="8.875" style="0" customWidth="1"/>
    <col min="14" max="14" width="8.375" style="0" customWidth="1"/>
    <col min="15" max="16" width="8.125" style="0" customWidth="1"/>
    <col min="17" max="17" width="5.75390625" style="0" customWidth="1"/>
    <col min="18" max="19" width="7.25390625" style="0" customWidth="1"/>
  </cols>
  <sheetData>
    <row r="1" spans="1:18" ht="22.5" customHeight="1">
      <c r="A1" s="36" t="s">
        <v>76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8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9" ht="25.5" customHeight="1">
      <c r="A3" s="1" t="s">
        <v>65</v>
      </c>
      <c r="B3" s="42">
        <v>41906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9"/>
      <c r="P3" s="9"/>
      <c r="Q3" s="42" t="s">
        <v>24</v>
      </c>
      <c r="R3" s="42"/>
      <c r="S3" s="42"/>
    </row>
    <row r="4" spans="1:19" ht="15" customHeight="1">
      <c r="A4" s="10" t="s">
        <v>37</v>
      </c>
      <c r="B4" s="37" t="s">
        <v>0</v>
      </c>
      <c r="C4" s="38" t="s">
        <v>9</v>
      </c>
      <c r="D4" s="39"/>
      <c r="E4" s="31" t="s">
        <v>7</v>
      </c>
      <c r="F4" s="32"/>
      <c r="G4" s="31" t="s">
        <v>8</v>
      </c>
      <c r="H4" s="32"/>
      <c r="I4" s="31" t="s">
        <v>11</v>
      </c>
      <c r="J4" s="32"/>
      <c r="K4" s="31" t="s">
        <v>10</v>
      </c>
      <c r="L4" s="32"/>
      <c r="M4" s="43" t="s">
        <v>35</v>
      </c>
      <c r="N4" s="44"/>
      <c r="O4" s="43" t="s">
        <v>36</v>
      </c>
      <c r="P4" s="44"/>
      <c r="Q4" s="53" t="s">
        <v>38</v>
      </c>
      <c r="R4" s="54"/>
      <c r="S4" s="47" t="s">
        <v>25</v>
      </c>
    </row>
    <row r="5" spans="1:19" ht="26.25" customHeight="1">
      <c r="A5" s="12" t="s">
        <v>39</v>
      </c>
      <c r="B5" s="37"/>
      <c r="C5" s="40"/>
      <c r="D5" s="25"/>
      <c r="E5" s="33"/>
      <c r="F5" s="34"/>
      <c r="G5" s="33"/>
      <c r="H5" s="34"/>
      <c r="I5" s="33"/>
      <c r="J5" s="34"/>
      <c r="K5" s="33"/>
      <c r="L5" s="34"/>
      <c r="M5" s="45"/>
      <c r="N5" s="46"/>
      <c r="O5" s="45"/>
      <c r="P5" s="46"/>
      <c r="Q5" s="55"/>
      <c r="R5" s="56"/>
      <c r="S5" s="48"/>
    </row>
    <row r="6" spans="1:19" ht="15" customHeight="1">
      <c r="A6" s="11" t="s">
        <v>1</v>
      </c>
      <c r="B6" s="8">
        <f aca="true" t="shared" si="0" ref="B6:B11">C6+E6+G6+I6+K6</f>
        <v>34</v>
      </c>
      <c r="C6" s="26">
        <f>C7+C8</f>
        <v>20</v>
      </c>
      <c r="D6" s="27"/>
      <c r="E6" s="26">
        <f>E7+E8</f>
        <v>8</v>
      </c>
      <c r="F6" s="27"/>
      <c r="G6" s="26">
        <f>G7+G8</f>
        <v>3</v>
      </c>
      <c r="H6" s="27"/>
      <c r="I6" s="26">
        <f>I7+I8</f>
        <v>3</v>
      </c>
      <c r="J6" s="27"/>
      <c r="K6" s="26"/>
      <c r="L6" s="27"/>
      <c r="M6" s="26"/>
      <c r="N6" s="27"/>
      <c r="O6" s="26"/>
      <c r="P6" s="27"/>
      <c r="Q6" s="26"/>
      <c r="R6" s="27"/>
      <c r="S6" s="17"/>
    </row>
    <row r="7" spans="1:19" ht="15" customHeight="1">
      <c r="A7" s="5" t="s">
        <v>12</v>
      </c>
      <c r="B7" s="8">
        <f t="shared" si="0"/>
        <v>20</v>
      </c>
      <c r="C7" s="26">
        <v>20</v>
      </c>
      <c r="D7" s="27"/>
      <c r="E7" s="26"/>
      <c r="F7" s="27"/>
      <c r="G7" s="26"/>
      <c r="H7" s="27"/>
      <c r="I7" s="26"/>
      <c r="J7" s="27"/>
      <c r="K7" s="26"/>
      <c r="L7" s="27"/>
      <c r="M7" s="26"/>
      <c r="N7" s="27"/>
      <c r="O7" s="26"/>
      <c r="P7" s="27"/>
      <c r="Q7" s="57"/>
      <c r="R7" s="58"/>
      <c r="S7" s="17"/>
    </row>
    <row r="8" spans="1:19" ht="15" customHeight="1">
      <c r="A8" s="5" t="s">
        <v>13</v>
      </c>
      <c r="B8" s="8">
        <f t="shared" si="0"/>
        <v>14</v>
      </c>
      <c r="C8" s="26"/>
      <c r="D8" s="27"/>
      <c r="E8" s="26">
        <v>8</v>
      </c>
      <c r="F8" s="27"/>
      <c r="G8" s="26">
        <v>3</v>
      </c>
      <c r="H8" s="27"/>
      <c r="I8" s="26">
        <v>3</v>
      </c>
      <c r="J8" s="27"/>
      <c r="K8" s="26"/>
      <c r="L8" s="27"/>
      <c r="M8" s="26"/>
      <c r="N8" s="27"/>
      <c r="O8" s="26"/>
      <c r="P8" s="27"/>
      <c r="Q8" s="35"/>
      <c r="R8" s="35"/>
      <c r="S8" s="17"/>
    </row>
    <row r="9" spans="1:19" ht="15" customHeight="1">
      <c r="A9" s="5" t="s">
        <v>2</v>
      </c>
      <c r="B9" s="8">
        <f t="shared" si="0"/>
        <v>31</v>
      </c>
      <c r="C9" s="26">
        <f>SUM(C10:D11)</f>
        <v>17</v>
      </c>
      <c r="D9" s="27"/>
      <c r="E9" s="26">
        <f>E11</f>
        <v>8</v>
      </c>
      <c r="F9" s="27"/>
      <c r="G9" s="26">
        <f>G11</f>
        <v>3</v>
      </c>
      <c r="H9" s="27"/>
      <c r="I9" s="26">
        <f>I11</f>
        <v>3</v>
      </c>
      <c r="J9" s="27"/>
      <c r="K9" s="26"/>
      <c r="L9" s="27"/>
      <c r="M9" s="26"/>
      <c r="N9" s="27"/>
      <c r="O9" s="26"/>
      <c r="P9" s="27"/>
      <c r="Q9" s="26"/>
      <c r="R9" s="27"/>
      <c r="S9" s="17"/>
    </row>
    <row r="10" spans="1:19" ht="15" customHeight="1">
      <c r="A10" s="5" t="s">
        <v>14</v>
      </c>
      <c r="B10" s="8">
        <f t="shared" si="0"/>
        <v>17</v>
      </c>
      <c r="C10" s="26">
        <v>17</v>
      </c>
      <c r="D10" s="27"/>
      <c r="E10" s="26"/>
      <c r="F10" s="27"/>
      <c r="G10" s="26"/>
      <c r="H10" s="27"/>
      <c r="I10" s="26"/>
      <c r="J10" s="27"/>
      <c r="K10" s="26"/>
      <c r="L10" s="27"/>
      <c r="M10" s="26"/>
      <c r="N10" s="27"/>
      <c r="O10" s="26"/>
      <c r="P10" s="27"/>
      <c r="Q10" s="29"/>
      <c r="R10" s="30"/>
      <c r="S10" s="17"/>
    </row>
    <row r="11" spans="1:19" ht="15" customHeight="1">
      <c r="A11" s="5" t="s">
        <v>15</v>
      </c>
      <c r="B11" s="8">
        <f t="shared" si="0"/>
        <v>14</v>
      </c>
      <c r="C11" s="26"/>
      <c r="D11" s="27"/>
      <c r="E11" s="26">
        <v>8</v>
      </c>
      <c r="F11" s="27"/>
      <c r="G11" s="26">
        <v>3</v>
      </c>
      <c r="H11" s="27"/>
      <c r="I11" s="26">
        <v>3</v>
      </c>
      <c r="J11" s="27"/>
      <c r="K11" s="26"/>
      <c r="L11" s="27"/>
      <c r="M11" s="26"/>
      <c r="N11" s="27"/>
      <c r="O11" s="26"/>
      <c r="P11" s="27"/>
      <c r="Q11" s="29"/>
      <c r="R11" s="30"/>
      <c r="S11" s="17"/>
    </row>
    <row r="12" spans="1:19" ht="15" customHeight="1">
      <c r="A12" s="5" t="s">
        <v>3</v>
      </c>
      <c r="B12" s="8">
        <f>C12+E12+G12+I12+K12+M12+O12</f>
        <v>11</v>
      </c>
      <c r="C12" s="26"/>
      <c r="D12" s="27"/>
      <c r="E12" s="26"/>
      <c r="F12" s="27"/>
      <c r="G12" s="26"/>
      <c r="H12" s="27"/>
      <c r="I12" s="26"/>
      <c r="J12" s="27"/>
      <c r="K12" s="26"/>
      <c r="L12" s="27"/>
      <c r="M12" s="26">
        <f>M13+M14</f>
        <v>6</v>
      </c>
      <c r="N12" s="27"/>
      <c r="O12" s="26">
        <f>O13+O14</f>
        <v>5</v>
      </c>
      <c r="P12" s="27"/>
      <c r="Q12" s="29"/>
      <c r="R12" s="30"/>
      <c r="S12" s="17"/>
    </row>
    <row r="13" spans="1:19" ht="15" customHeight="1">
      <c r="A13" s="5" t="s">
        <v>40</v>
      </c>
      <c r="B13" s="8">
        <f>C13+E13+G13+I13+K13+M13+O13</f>
        <v>0</v>
      </c>
      <c r="C13" s="26"/>
      <c r="D13" s="27"/>
      <c r="E13" s="26"/>
      <c r="F13" s="27"/>
      <c r="G13" s="26"/>
      <c r="H13" s="27"/>
      <c r="I13" s="26"/>
      <c r="J13" s="27"/>
      <c r="K13" s="26"/>
      <c r="L13" s="27"/>
      <c r="M13" s="26"/>
      <c r="N13" s="27"/>
      <c r="O13" s="26"/>
      <c r="P13" s="27"/>
      <c r="Q13" s="29"/>
      <c r="R13" s="30"/>
      <c r="S13" s="17"/>
    </row>
    <row r="14" spans="1:19" ht="15" customHeight="1">
      <c r="A14" s="5" t="s">
        <v>41</v>
      </c>
      <c r="B14" s="8">
        <f>C14+E14+G14+I14+K14+M14+O14</f>
        <v>11</v>
      </c>
      <c r="C14" s="26"/>
      <c r="D14" s="27"/>
      <c r="E14" s="26"/>
      <c r="F14" s="27"/>
      <c r="G14" s="26"/>
      <c r="H14" s="27"/>
      <c r="I14" s="26"/>
      <c r="J14" s="27"/>
      <c r="K14" s="26"/>
      <c r="L14" s="27"/>
      <c r="M14" s="26">
        <v>6</v>
      </c>
      <c r="N14" s="27"/>
      <c r="O14" s="26">
        <v>5</v>
      </c>
      <c r="P14" s="27"/>
      <c r="Q14" s="29"/>
      <c r="R14" s="30"/>
      <c r="S14" s="17"/>
    </row>
    <row r="15" spans="1:19" ht="15" customHeight="1">
      <c r="A15" s="5" t="s">
        <v>4</v>
      </c>
      <c r="B15" s="8">
        <f aca="true" t="shared" si="1" ref="B15:B23">C15+E15+G15+I15+K15</f>
        <v>10</v>
      </c>
      <c r="C15" s="26">
        <v>10</v>
      </c>
      <c r="D15" s="27"/>
      <c r="E15" s="26"/>
      <c r="F15" s="27"/>
      <c r="G15" s="26"/>
      <c r="H15" s="27"/>
      <c r="I15" s="26"/>
      <c r="J15" s="27"/>
      <c r="K15" s="26"/>
      <c r="L15" s="27"/>
      <c r="M15" s="26"/>
      <c r="N15" s="27"/>
      <c r="O15" s="26"/>
      <c r="P15" s="27"/>
      <c r="Q15" s="29"/>
      <c r="R15" s="30"/>
      <c r="S15" s="17"/>
    </row>
    <row r="16" spans="1:19" ht="15" customHeight="1">
      <c r="A16" s="5" t="s">
        <v>5</v>
      </c>
      <c r="B16" s="8">
        <f t="shared" si="1"/>
        <v>5</v>
      </c>
      <c r="C16" s="26">
        <v>5</v>
      </c>
      <c r="D16" s="27"/>
      <c r="E16" s="26"/>
      <c r="F16" s="27"/>
      <c r="G16" s="26"/>
      <c r="H16" s="27"/>
      <c r="I16" s="26"/>
      <c r="J16" s="27"/>
      <c r="K16" s="26"/>
      <c r="L16" s="27"/>
      <c r="M16" s="26"/>
      <c r="N16" s="27"/>
      <c r="O16" s="26"/>
      <c r="P16" s="27"/>
      <c r="Q16" s="29"/>
      <c r="R16" s="30"/>
      <c r="S16" s="17"/>
    </row>
    <row r="17" spans="1:19" ht="15" customHeight="1">
      <c r="A17" s="5" t="s">
        <v>6</v>
      </c>
      <c r="B17" s="8">
        <f t="shared" si="1"/>
        <v>6</v>
      </c>
      <c r="C17" s="26">
        <v>6</v>
      </c>
      <c r="D17" s="27"/>
      <c r="E17" s="26"/>
      <c r="F17" s="27"/>
      <c r="G17" s="26"/>
      <c r="H17" s="27"/>
      <c r="I17" s="26"/>
      <c r="J17" s="27"/>
      <c r="K17" s="26"/>
      <c r="L17" s="27"/>
      <c r="M17" s="26"/>
      <c r="N17" s="27"/>
      <c r="O17" s="26"/>
      <c r="P17" s="27"/>
      <c r="Q17" s="29"/>
      <c r="R17" s="30"/>
      <c r="S17" s="17"/>
    </row>
    <row r="18" spans="1:19" ht="15" customHeight="1">
      <c r="A18" s="5" t="s">
        <v>42</v>
      </c>
      <c r="B18" s="8">
        <f t="shared" si="1"/>
        <v>3</v>
      </c>
      <c r="C18" s="26">
        <v>3</v>
      </c>
      <c r="D18" s="27"/>
      <c r="E18" s="13"/>
      <c r="F18" s="14"/>
      <c r="G18" s="13"/>
      <c r="H18" s="14"/>
      <c r="I18" s="13"/>
      <c r="J18" s="14"/>
      <c r="K18" s="13"/>
      <c r="L18" s="14"/>
      <c r="M18" s="26"/>
      <c r="N18" s="27"/>
      <c r="O18" s="26"/>
      <c r="P18" s="27"/>
      <c r="Q18" s="29"/>
      <c r="R18" s="30"/>
      <c r="S18" s="17"/>
    </row>
    <row r="19" spans="1:19" ht="15" customHeight="1">
      <c r="A19" s="5" t="s">
        <v>62</v>
      </c>
      <c r="B19" s="8">
        <f t="shared" si="1"/>
        <v>1</v>
      </c>
      <c r="C19" s="26">
        <v>1</v>
      </c>
      <c r="D19" s="27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22"/>
      <c r="R19" s="23"/>
      <c r="S19" s="17"/>
    </row>
    <row r="20" spans="1:19" ht="15" customHeight="1">
      <c r="A20" s="5" t="s">
        <v>63</v>
      </c>
      <c r="B20" s="8">
        <f t="shared" si="1"/>
        <v>96</v>
      </c>
      <c r="C20" s="26">
        <v>96</v>
      </c>
      <c r="D20" s="27"/>
      <c r="E20" s="13"/>
      <c r="F20" s="14"/>
      <c r="G20" s="13"/>
      <c r="H20" s="14"/>
      <c r="I20" s="13"/>
      <c r="J20" s="14"/>
      <c r="K20" s="13"/>
      <c r="L20" s="14"/>
      <c r="M20" s="26"/>
      <c r="N20" s="27"/>
      <c r="O20" s="26"/>
      <c r="P20" s="27"/>
      <c r="Q20" s="29"/>
      <c r="R20" s="30"/>
      <c r="S20" s="17"/>
    </row>
    <row r="21" spans="1:19" ht="15" customHeight="1">
      <c r="A21" s="5" t="s">
        <v>64</v>
      </c>
      <c r="B21" s="8">
        <f t="shared" si="1"/>
        <v>9</v>
      </c>
      <c r="C21" s="26">
        <v>9</v>
      </c>
      <c r="D21" s="27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22"/>
      <c r="R21" s="23"/>
      <c r="S21" s="17"/>
    </row>
    <row r="22" spans="1:19" ht="15" customHeight="1">
      <c r="A22" s="5" t="s">
        <v>16</v>
      </c>
      <c r="B22" s="8">
        <f t="shared" si="1"/>
        <v>7</v>
      </c>
      <c r="C22" s="26">
        <v>7</v>
      </c>
      <c r="D22" s="27"/>
      <c r="E22" s="26"/>
      <c r="F22" s="27"/>
      <c r="G22" s="26"/>
      <c r="H22" s="27"/>
      <c r="I22" s="26"/>
      <c r="J22" s="27"/>
      <c r="K22" s="26"/>
      <c r="L22" s="27"/>
      <c r="M22" s="26"/>
      <c r="N22" s="27"/>
      <c r="O22" s="26"/>
      <c r="P22" s="27"/>
      <c r="Q22" s="29"/>
      <c r="R22" s="30"/>
      <c r="S22" s="17"/>
    </row>
    <row r="23" spans="1:19" ht="15" customHeight="1">
      <c r="A23" s="5" t="s">
        <v>17</v>
      </c>
      <c r="B23" s="8">
        <f t="shared" si="1"/>
        <v>11</v>
      </c>
      <c r="C23" s="26">
        <v>11</v>
      </c>
      <c r="D23" s="27"/>
      <c r="E23" s="26"/>
      <c r="F23" s="27"/>
      <c r="G23" s="26"/>
      <c r="H23" s="27"/>
      <c r="I23" s="26"/>
      <c r="J23" s="27"/>
      <c r="K23" s="26"/>
      <c r="L23" s="27"/>
      <c r="M23" s="26"/>
      <c r="N23" s="27"/>
      <c r="O23" s="26"/>
      <c r="P23" s="27"/>
      <c r="Q23" s="29"/>
      <c r="R23" s="30"/>
      <c r="S23" s="17"/>
    </row>
    <row r="24" spans="1:19" ht="15" customHeight="1">
      <c r="A24" s="49" t="s">
        <v>18</v>
      </c>
      <c r="B24" s="51">
        <f>SUM(B26,B44,B59)</f>
        <v>4392462.688</v>
      </c>
      <c r="C24" s="2" t="s">
        <v>43</v>
      </c>
      <c r="D24" s="2" t="s">
        <v>44</v>
      </c>
      <c r="E24" s="2" t="s">
        <v>43</v>
      </c>
      <c r="F24" s="2" t="s">
        <v>44</v>
      </c>
      <c r="G24" s="2" t="s">
        <v>43</v>
      </c>
      <c r="H24" s="2" t="s">
        <v>44</v>
      </c>
      <c r="I24" s="2" t="s">
        <v>43</v>
      </c>
      <c r="J24" s="2" t="s">
        <v>44</v>
      </c>
      <c r="K24" s="2" t="s">
        <v>43</v>
      </c>
      <c r="L24" s="2" t="s">
        <v>44</v>
      </c>
      <c r="M24" s="2" t="s">
        <v>43</v>
      </c>
      <c r="N24" s="2" t="s">
        <v>44</v>
      </c>
      <c r="O24" s="2" t="s">
        <v>43</v>
      </c>
      <c r="P24" s="2" t="s">
        <v>44</v>
      </c>
      <c r="Q24" s="2" t="s">
        <v>43</v>
      </c>
      <c r="R24" s="2" t="s">
        <v>44</v>
      </c>
      <c r="S24" s="2" t="s">
        <v>44</v>
      </c>
    </row>
    <row r="25" spans="1:19" ht="15" customHeight="1">
      <c r="A25" s="50"/>
      <c r="B25" s="52"/>
      <c r="C25" s="3">
        <f aca="true" t="shared" si="2" ref="C25:S25">C26+C44+C59</f>
        <v>136689.848</v>
      </c>
      <c r="D25" s="3">
        <f t="shared" si="2"/>
        <v>3136249.0160000003</v>
      </c>
      <c r="E25" s="3">
        <f t="shared" si="2"/>
        <v>25023.585999999996</v>
      </c>
      <c r="F25" s="3">
        <f t="shared" si="2"/>
        <v>358783.1919999999</v>
      </c>
      <c r="G25" s="3">
        <f t="shared" si="2"/>
        <v>9676.986</v>
      </c>
      <c r="H25" s="3">
        <f t="shared" si="2"/>
        <v>133668.992</v>
      </c>
      <c r="I25" s="3">
        <f t="shared" si="2"/>
        <v>11299.143999999998</v>
      </c>
      <c r="J25" s="3">
        <f t="shared" si="2"/>
        <v>155555.36800000005</v>
      </c>
      <c r="K25" s="3">
        <f t="shared" si="2"/>
        <v>0</v>
      </c>
      <c r="L25" s="3">
        <f t="shared" si="2"/>
        <v>0</v>
      </c>
      <c r="M25" s="3">
        <f t="shared" si="2"/>
        <v>17800</v>
      </c>
      <c r="N25" s="3">
        <f t="shared" si="2"/>
        <v>231400</v>
      </c>
      <c r="O25" s="3">
        <f t="shared" si="2"/>
        <v>12978</v>
      </c>
      <c r="P25" s="3">
        <f t="shared" si="2"/>
        <v>168714</v>
      </c>
      <c r="Q25" s="3">
        <f t="shared" si="2"/>
        <v>0</v>
      </c>
      <c r="R25" s="3">
        <f t="shared" si="2"/>
        <v>145812.12</v>
      </c>
      <c r="S25" s="3">
        <f t="shared" si="2"/>
        <v>62280</v>
      </c>
    </row>
    <row r="26" spans="1:19" ht="15" customHeight="1">
      <c r="A26" s="5" t="s">
        <v>19</v>
      </c>
      <c r="B26" s="3">
        <f aca="true" t="shared" si="3" ref="B26:B73">D26+F26+H26+J26+L26+N26+P26+R26+S26</f>
        <v>2762016.8880000003</v>
      </c>
      <c r="C26" s="3">
        <f aca="true" t="shared" si="4" ref="C26:L26">SUM(C27:C38)</f>
        <v>132543.608</v>
      </c>
      <c r="D26" s="3">
        <f t="shared" si="4"/>
        <v>2117262.296</v>
      </c>
      <c r="E26" s="3">
        <f t="shared" si="4"/>
        <v>25023.585999999996</v>
      </c>
      <c r="F26" s="3">
        <f t="shared" si="4"/>
        <v>356951.03199999995</v>
      </c>
      <c r="G26" s="3">
        <f t="shared" si="4"/>
        <v>9676.986</v>
      </c>
      <c r="H26" s="3">
        <f t="shared" si="4"/>
        <v>133066.832</v>
      </c>
      <c r="I26" s="3">
        <f t="shared" si="4"/>
        <v>11299.143999999998</v>
      </c>
      <c r="J26" s="3">
        <f t="shared" si="4"/>
        <v>154736.72800000003</v>
      </c>
      <c r="K26" s="3">
        <f t="shared" si="4"/>
        <v>0</v>
      </c>
      <c r="L26" s="3">
        <f t="shared" si="4"/>
        <v>0</v>
      </c>
      <c r="M26" s="3"/>
      <c r="N26" s="3"/>
      <c r="O26" s="3"/>
      <c r="P26" s="3"/>
      <c r="Q26" s="3">
        <f>SUM(Q27:Q38)</f>
        <v>0</v>
      </c>
      <c r="R26" s="3">
        <f>SUM(R27:R38)</f>
        <v>0</v>
      </c>
      <c r="S26" s="3">
        <f>SUM(S27:S38)</f>
        <v>0</v>
      </c>
    </row>
    <row r="27" spans="1:19" ht="15" customHeight="1">
      <c r="A27" s="16" t="s">
        <v>45</v>
      </c>
      <c r="B27" s="3">
        <f t="shared" si="3"/>
        <v>363372</v>
      </c>
      <c r="C27" s="3">
        <f>7020+9707</f>
        <v>16727</v>
      </c>
      <c r="D27" s="3">
        <f>C27*12</f>
        <v>200724</v>
      </c>
      <c r="E27" s="3">
        <f>4590+3044</f>
        <v>7634</v>
      </c>
      <c r="F27" s="3">
        <f>E27*12</f>
        <v>91608</v>
      </c>
      <c r="G27" s="4">
        <f>1982+527</f>
        <v>2509</v>
      </c>
      <c r="H27" s="3">
        <f>G27*12</f>
        <v>30108</v>
      </c>
      <c r="I27" s="4">
        <f>1820+1591</f>
        <v>3411</v>
      </c>
      <c r="J27" s="3">
        <f>I27*12</f>
        <v>40932</v>
      </c>
      <c r="K27" s="4"/>
      <c r="L27" s="3">
        <f>K27*12</f>
        <v>0</v>
      </c>
      <c r="M27" s="3"/>
      <c r="N27" s="3"/>
      <c r="O27" s="3"/>
      <c r="P27" s="3"/>
      <c r="Q27" s="17"/>
      <c r="R27" s="3">
        <f>Q27*12</f>
        <v>0</v>
      </c>
      <c r="S27" s="17"/>
    </row>
    <row r="28" spans="1:19" ht="15" customHeight="1">
      <c r="A28" s="16" t="s">
        <v>46</v>
      </c>
      <c r="B28" s="3">
        <f t="shared" si="3"/>
        <v>773220</v>
      </c>
      <c r="C28" s="3">
        <f>20652+2365+13768</f>
        <v>36785</v>
      </c>
      <c r="D28" s="3">
        <f>C28*12</f>
        <v>441420</v>
      </c>
      <c r="E28" s="3">
        <f>8640+1000+5760</f>
        <v>15400</v>
      </c>
      <c r="F28" s="3">
        <f>E28*12</f>
        <v>184800</v>
      </c>
      <c r="G28" s="4">
        <f>3312+405+2208</f>
        <v>5925</v>
      </c>
      <c r="H28" s="3">
        <f>G28*12</f>
        <v>71100</v>
      </c>
      <c r="I28" s="4">
        <f>3552+405+2368</f>
        <v>6325</v>
      </c>
      <c r="J28" s="3">
        <f>I28*12</f>
        <v>75900</v>
      </c>
      <c r="K28" s="4"/>
      <c r="L28" s="3">
        <f>K28*12</f>
        <v>0</v>
      </c>
      <c r="M28" s="3"/>
      <c r="N28" s="3"/>
      <c r="O28" s="3"/>
      <c r="P28" s="3"/>
      <c r="Q28" s="17"/>
      <c r="R28" s="3">
        <f>Q28*12</f>
        <v>0</v>
      </c>
      <c r="S28" s="17"/>
    </row>
    <row r="29" spans="1:19" ht="15" customHeight="1">
      <c r="A29" s="16" t="s">
        <v>66</v>
      </c>
      <c r="B29" s="3">
        <f t="shared" si="3"/>
        <v>30281</v>
      </c>
      <c r="C29" s="3"/>
      <c r="D29" s="3">
        <f>C27</f>
        <v>16727</v>
      </c>
      <c r="E29" s="3"/>
      <c r="F29" s="3">
        <f>E27</f>
        <v>7634</v>
      </c>
      <c r="G29" s="4"/>
      <c r="H29" s="3">
        <f>G27</f>
        <v>2509</v>
      </c>
      <c r="I29" s="4"/>
      <c r="J29" s="3">
        <f>I27</f>
        <v>3411</v>
      </c>
      <c r="K29" s="4"/>
      <c r="L29" s="3">
        <f>L30</f>
        <v>0</v>
      </c>
      <c r="M29" s="3"/>
      <c r="N29" s="3"/>
      <c r="O29" s="3"/>
      <c r="P29" s="3"/>
      <c r="Q29" s="17"/>
      <c r="R29" s="3">
        <f>R30</f>
        <v>0</v>
      </c>
      <c r="S29" s="17"/>
    </row>
    <row r="30" spans="1:19" ht="15" customHeight="1">
      <c r="A30" s="16" t="s">
        <v>67</v>
      </c>
      <c r="B30" s="3">
        <f t="shared" si="3"/>
        <v>94716</v>
      </c>
      <c r="C30" s="3"/>
      <c r="D30" s="3">
        <f>C27+C28</f>
        <v>53512</v>
      </c>
      <c r="E30" s="3"/>
      <c r="F30" s="3">
        <f>E27+E28</f>
        <v>23034</v>
      </c>
      <c r="G30" s="4"/>
      <c r="H30" s="3">
        <f>G27+G28</f>
        <v>8434</v>
      </c>
      <c r="I30" s="4"/>
      <c r="J30" s="3">
        <f>I27+I28</f>
        <v>9736</v>
      </c>
      <c r="K30" s="4"/>
      <c r="L30" s="3">
        <f>L27</f>
        <v>0</v>
      </c>
      <c r="M30" s="3"/>
      <c r="N30" s="3"/>
      <c r="O30" s="3"/>
      <c r="P30" s="3"/>
      <c r="Q30" s="17"/>
      <c r="R30" s="3">
        <f>R27</f>
        <v>0</v>
      </c>
      <c r="S30" s="17"/>
    </row>
    <row r="31" spans="1:19" ht="15" customHeight="1">
      <c r="A31" s="16" t="s">
        <v>68</v>
      </c>
      <c r="B31" s="3">
        <f t="shared" si="3"/>
        <v>201500</v>
      </c>
      <c r="C31" s="3">
        <v>6500</v>
      </c>
      <c r="D31" s="3">
        <f>B9*C31</f>
        <v>201500</v>
      </c>
      <c r="E31" s="3"/>
      <c r="F31" s="3"/>
      <c r="G31" s="4"/>
      <c r="H31" s="3"/>
      <c r="I31" s="4"/>
      <c r="J31" s="3"/>
      <c r="K31" s="4"/>
      <c r="L31" s="3"/>
      <c r="M31" s="3"/>
      <c r="N31" s="3"/>
      <c r="O31" s="3"/>
      <c r="P31" s="3"/>
      <c r="Q31" s="17"/>
      <c r="R31" s="3"/>
      <c r="S31" s="17"/>
    </row>
    <row r="32" spans="1:19" ht="15" customHeight="1">
      <c r="A32" s="5" t="s">
        <v>74</v>
      </c>
      <c r="B32" s="3">
        <f>SUM(D32+F32+H32+J32+L32+N32+P32+R32+S32)</f>
        <v>155000</v>
      </c>
      <c r="C32" s="3"/>
      <c r="D32" s="3">
        <f>SUM(B9*5000)</f>
        <v>155000</v>
      </c>
      <c r="E32" s="3"/>
      <c r="F32" s="3"/>
      <c r="G32" s="4"/>
      <c r="H32" s="3"/>
      <c r="I32" s="4"/>
      <c r="J32" s="3"/>
      <c r="K32" s="4"/>
      <c r="L32" s="3"/>
      <c r="M32" s="3"/>
      <c r="N32" s="3"/>
      <c r="O32" s="3"/>
      <c r="P32" s="3"/>
      <c r="Q32" s="17"/>
      <c r="R32" s="17"/>
      <c r="S32" s="17"/>
    </row>
    <row r="33" spans="1:19" ht="15" customHeight="1">
      <c r="A33" s="16" t="s">
        <v>75</v>
      </c>
      <c r="B33" s="3">
        <f>SUM(D33+F33+H33+J33+L33+N33+P33+R33+S33)</f>
        <v>84000</v>
      </c>
      <c r="C33" s="3"/>
      <c r="D33" s="3">
        <f>SUM((C9+M12)*2000)</f>
        <v>46000</v>
      </c>
      <c r="E33" s="3"/>
      <c r="F33" s="3">
        <f>SUM((E9+O12)*2000)</f>
        <v>26000</v>
      </c>
      <c r="G33" s="4"/>
      <c r="H33" s="3">
        <f>SUM(G9*2000)</f>
        <v>6000</v>
      </c>
      <c r="I33" s="4"/>
      <c r="J33" s="3">
        <f>SUM(I9*2000)</f>
        <v>6000</v>
      </c>
      <c r="K33" s="4"/>
      <c r="L33" s="3"/>
      <c r="M33" s="3"/>
      <c r="N33" s="3"/>
      <c r="O33" s="3"/>
      <c r="P33" s="3"/>
      <c r="Q33" s="17"/>
      <c r="R33" s="3"/>
      <c r="S33" s="17"/>
    </row>
    <row r="34" spans="1:19" ht="15" customHeight="1">
      <c r="A34" s="5" t="s">
        <v>69</v>
      </c>
      <c r="B34" s="3">
        <f t="shared" si="3"/>
        <v>43209.600000000006</v>
      </c>
      <c r="C34" s="3"/>
      <c r="D34" s="3">
        <f>C34*12</f>
        <v>0</v>
      </c>
      <c r="E34" s="3">
        <f>(3258+3350)*0.2</f>
        <v>1321.6000000000001</v>
      </c>
      <c r="F34" s="3">
        <f>E34*12</f>
        <v>15859.2</v>
      </c>
      <c r="G34" s="3">
        <f>(2509+2483)*0.2</f>
        <v>998.4000000000001</v>
      </c>
      <c r="H34" s="3">
        <f>G34*12</f>
        <v>11980.800000000001</v>
      </c>
      <c r="I34" s="3">
        <f>(3086+3318)*0.2</f>
        <v>1280.8000000000002</v>
      </c>
      <c r="J34" s="3">
        <f>I34*12</f>
        <v>15369.600000000002</v>
      </c>
      <c r="K34" s="6"/>
      <c r="L34" s="4"/>
      <c r="M34" s="4"/>
      <c r="N34" s="4"/>
      <c r="O34" s="4"/>
      <c r="P34" s="4"/>
      <c r="Q34" s="17"/>
      <c r="R34" s="17"/>
      <c r="S34" s="17"/>
    </row>
    <row r="35" spans="1:19" ht="15" customHeight="1">
      <c r="A35" s="5" t="s">
        <v>70</v>
      </c>
      <c r="B35" s="3">
        <f t="shared" si="3"/>
        <v>9888.96</v>
      </c>
      <c r="C35" s="3">
        <v>0</v>
      </c>
      <c r="D35" s="3">
        <f>C35*12</f>
        <v>0</v>
      </c>
      <c r="E35" s="3">
        <f>F30*0.02</f>
        <v>460.68</v>
      </c>
      <c r="F35" s="3">
        <f>E35*12</f>
        <v>5528.16</v>
      </c>
      <c r="G35" s="3">
        <f>H30*0.02</f>
        <v>168.68</v>
      </c>
      <c r="H35" s="3">
        <f>G35*12</f>
        <v>2024.16</v>
      </c>
      <c r="I35" s="3">
        <f>J30*0.02</f>
        <v>194.72</v>
      </c>
      <c r="J35" s="3">
        <f>I35*12</f>
        <v>2336.64</v>
      </c>
      <c r="K35" s="6"/>
      <c r="L35" s="4"/>
      <c r="M35" s="4"/>
      <c r="N35" s="4"/>
      <c r="O35" s="4"/>
      <c r="P35" s="4"/>
      <c r="Q35" s="17"/>
      <c r="R35" s="17"/>
      <c r="S35" s="17"/>
    </row>
    <row r="36" spans="1:19" ht="15" customHeight="1">
      <c r="A36" s="5" t="s">
        <v>71</v>
      </c>
      <c r="B36" s="3">
        <f t="shared" si="3"/>
        <v>4546.368</v>
      </c>
      <c r="C36" s="3">
        <f>D30*0.004</f>
        <v>214.048</v>
      </c>
      <c r="D36" s="3">
        <f>C36*12</f>
        <v>2568.576</v>
      </c>
      <c r="E36" s="3">
        <f>F30*0.004</f>
        <v>92.136</v>
      </c>
      <c r="F36" s="3">
        <f>E36*12</f>
        <v>1105.632</v>
      </c>
      <c r="G36" s="3">
        <f>H30*0.004</f>
        <v>33.736000000000004</v>
      </c>
      <c r="H36" s="3">
        <f>G36*12</f>
        <v>404.83200000000005</v>
      </c>
      <c r="I36" s="3">
        <f>J30*0.004</f>
        <v>38.944</v>
      </c>
      <c r="J36" s="3">
        <f>I36*12</f>
        <v>467.32800000000003</v>
      </c>
      <c r="K36" s="6"/>
      <c r="L36" s="4"/>
      <c r="M36" s="4"/>
      <c r="N36" s="4"/>
      <c r="O36" s="4"/>
      <c r="P36" s="4"/>
      <c r="Q36" s="17"/>
      <c r="R36" s="17"/>
      <c r="S36" s="17"/>
    </row>
    <row r="37" spans="1:19" ht="15" customHeight="1">
      <c r="A37" s="5" t="s">
        <v>73</v>
      </c>
      <c r="B37" s="3">
        <f>SUM(D37+F37+H37+J37+L37+N37+P37+R37+S37)</f>
        <v>5682.96</v>
      </c>
      <c r="C37" s="3">
        <f>SUM(D30*0.005)</f>
        <v>267.56</v>
      </c>
      <c r="D37" s="3">
        <f>C37*12</f>
        <v>3210.7200000000003</v>
      </c>
      <c r="E37" s="3">
        <f>SUM(F30*0.005)</f>
        <v>115.17</v>
      </c>
      <c r="F37" s="3">
        <f>E37*12</f>
        <v>1382.04</v>
      </c>
      <c r="G37" s="3">
        <f>SUM(H30*0.005)</f>
        <v>42.17</v>
      </c>
      <c r="H37" s="3">
        <f>G37*12</f>
        <v>506.04</v>
      </c>
      <c r="I37" s="3">
        <f>SUM(J30*0.005)</f>
        <v>48.68</v>
      </c>
      <c r="J37" s="3">
        <f>I37*12</f>
        <v>584.16</v>
      </c>
      <c r="K37" s="6"/>
      <c r="L37" s="4"/>
      <c r="M37" s="4"/>
      <c r="N37" s="4"/>
      <c r="O37" s="4"/>
      <c r="P37" s="4"/>
      <c r="Q37" s="17"/>
      <c r="R37" s="17"/>
      <c r="S37" s="17"/>
    </row>
    <row r="38" spans="1:19" ht="15" customHeight="1">
      <c r="A38" s="16" t="s">
        <v>47</v>
      </c>
      <c r="B38" s="3">
        <f t="shared" si="3"/>
        <v>996600</v>
      </c>
      <c r="C38" s="3">
        <f aca="true" t="shared" si="5" ref="C38:L38">C39+C40+C41+C42+C43</f>
        <v>72050</v>
      </c>
      <c r="D38" s="3">
        <f t="shared" si="5"/>
        <v>996600</v>
      </c>
      <c r="E38" s="3">
        <f t="shared" si="5"/>
        <v>0</v>
      </c>
      <c r="F38" s="3">
        <f t="shared" si="5"/>
        <v>0</v>
      </c>
      <c r="G38" s="3">
        <f t="shared" si="5"/>
        <v>0</v>
      </c>
      <c r="H38" s="3">
        <f t="shared" si="5"/>
        <v>0</v>
      </c>
      <c r="I38" s="3">
        <f t="shared" si="5"/>
        <v>0</v>
      </c>
      <c r="J38" s="3">
        <f t="shared" si="5"/>
        <v>0</v>
      </c>
      <c r="K38" s="3">
        <f t="shared" si="5"/>
        <v>0</v>
      </c>
      <c r="L38" s="3">
        <f t="shared" si="5"/>
        <v>0</v>
      </c>
      <c r="M38" s="3"/>
      <c r="N38" s="3"/>
      <c r="O38" s="3"/>
      <c r="P38" s="3"/>
      <c r="Q38" s="3">
        <f>Q39+Q40+Q41+Q42+Q43</f>
        <v>0</v>
      </c>
      <c r="R38" s="3">
        <f>R39+R40+R41+R42+R43</f>
        <v>0</v>
      </c>
      <c r="S38" s="3">
        <f>S39+S40+S41+S42+S43</f>
        <v>0</v>
      </c>
    </row>
    <row r="39" spans="1:19" ht="15" customHeight="1">
      <c r="A39" s="16" t="s">
        <v>48</v>
      </c>
      <c r="B39" s="3">
        <f t="shared" si="3"/>
        <v>812400</v>
      </c>
      <c r="C39" s="3">
        <f>5*2400+8*2100+18*1800+65*100</f>
        <v>67700</v>
      </c>
      <c r="D39" s="3">
        <f>C39*12</f>
        <v>812400</v>
      </c>
      <c r="E39" s="3"/>
      <c r="F39" s="3"/>
      <c r="G39" s="4"/>
      <c r="H39" s="4"/>
      <c r="I39" s="4"/>
      <c r="J39" s="4"/>
      <c r="K39" s="4"/>
      <c r="L39" s="4"/>
      <c r="M39" s="4"/>
      <c r="N39" s="4"/>
      <c r="O39" s="4"/>
      <c r="P39" s="4"/>
      <c r="Q39" s="17"/>
      <c r="R39" s="17"/>
      <c r="S39" s="17"/>
    </row>
    <row r="40" spans="1:19" ht="15" customHeight="1">
      <c r="A40" s="16" t="s">
        <v>49</v>
      </c>
      <c r="B40" s="3">
        <f t="shared" si="3"/>
        <v>90000</v>
      </c>
      <c r="C40" s="3">
        <v>2500</v>
      </c>
      <c r="D40" s="3">
        <f>B18*C40*12</f>
        <v>90000</v>
      </c>
      <c r="E40" s="3"/>
      <c r="F40" s="3"/>
      <c r="G40" s="4"/>
      <c r="H40" s="4"/>
      <c r="I40" s="4"/>
      <c r="J40" s="4"/>
      <c r="K40" s="4"/>
      <c r="L40" s="4"/>
      <c r="M40" s="4"/>
      <c r="N40" s="4"/>
      <c r="O40" s="4"/>
      <c r="P40" s="4"/>
      <c r="Q40" s="17"/>
      <c r="R40" s="17"/>
      <c r="S40" s="17"/>
    </row>
    <row r="41" spans="1:19" ht="15" customHeight="1">
      <c r="A41" s="16" t="s">
        <v>50</v>
      </c>
      <c r="B41" s="3">
        <f t="shared" si="3"/>
        <v>90000</v>
      </c>
      <c r="C41" s="3">
        <v>1500</v>
      </c>
      <c r="D41" s="3">
        <f>B16*C41*12</f>
        <v>90000</v>
      </c>
      <c r="E41" s="3"/>
      <c r="F41" s="3"/>
      <c r="G41" s="4"/>
      <c r="H41" s="4"/>
      <c r="I41" s="4"/>
      <c r="J41" s="4"/>
      <c r="K41" s="4"/>
      <c r="L41" s="4"/>
      <c r="M41" s="4"/>
      <c r="N41" s="4"/>
      <c r="O41" s="4"/>
      <c r="P41" s="4"/>
      <c r="Q41" s="17"/>
      <c r="R41" s="17"/>
      <c r="S41" s="17"/>
    </row>
    <row r="42" spans="1:19" ht="15" customHeight="1">
      <c r="A42" s="16" t="s">
        <v>51</v>
      </c>
      <c r="B42" s="3">
        <f t="shared" si="3"/>
        <v>1560</v>
      </c>
      <c r="C42" s="3">
        <v>130</v>
      </c>
      <c r="D42" s="3">
        <f>C42*12</f>
        <v>1560</v>
      </c>
      <c r="E42" s="3"/>
      <c r="F42" s="3"/>
      <c r="G42" s="4"/>
      <c r="H42" s="4"/>
      <c r="I42" s="4"/>
      <c r="J42" s="4"/>
      <c r="K42" s="4"/>
      <c r="L42" s="4"/>
      <c r="M42" s="4"/>
      <c r="N42" s="4"/>
      <c r="O42" s="4"/>
      <c r="P42" s="4"/>
      <c r="Q42" s="17"/>
      <c r="R42" s="17"/>
      <c r="S42" s="17"/>
    </row>
    <row r="43" spans="1:19" ht="15" customHeight="1">
      <c r="A43" s="16" t="s">
        <v>52</v>
      </c>
      <c r="B43" s="3">
        <f t="shared" si="3"/>
        <v>2640</v>
      </c>
      <c r="C43" s="3">
        <v>220</v>
      </c>
      <c r="D43" s="3">
        <f>C43*12</f>
        <v>2640</v>
      </c>
      <c r="E43" s="3"/>
      <c r="F43" s="3"/>
      <c r="G43" s="4"/>
      <c r="H43" s="4"/>
      <c r="I43" s="4"/>
      <c r="J43" s="4"/>
      <c r="K43" s="4"/>
      <c r="L43" s="4"/>
      <c r="M43" s="4"/>
      <c r="N43" s="4"/>
      <c r="O43" s="4"/>
      <c r="P43" s="4"/>
      <c r="Q43" s="17"/>
      <c r="R43" s="17"/>
      <c r="S43" s="17"/>
    </row>
    <row r="44" spans="1:19" ht="15" customHeight="1">
      <c r="A44" s="15" t="s">
        <v>20</v>
      </c>
      <c r="B44" s="3">
        <f t="shared" si="3"/>
        <v>762210.36</v>
      </c>
      <c r="C44" s="3">
        <f aca="true" t="shared" si="6" ref="C44:S44">C45+C48+C51+C52+C53+C54+C55+C56+C57+C58</f>
        <v>4146.24</v>
      </c>
      <c r="D44" s="3">
        <f>D45+D48+D51+D52+D53+D54+D55+D56+D57+D58</f>
        <v>154004.24</v>
      </c>
      <c r="E44" s="3">
        <f t="shared" si="6"/>
        <v>0</v>
      </c>
      <c r="F44" s="3">
        <f t="shared" si="6"/>
        <v>0</v>
      </c>
      <c r="G44" s="3">
        <f t="shared" si="6"/>
        <v>0</v>
      </c>
      <c r="H44" s="3">
        <f t="shared" si="6"/>
        <v>0</v>
      </c>
      <c r="I44" s="3">
        <f t="shared" si="6"/>
        <v>0</v>
      </c>
      <c r="J44" s="3">
        <f t="shared" si="6"/>
        <v>0</v>
      </c>
      <c r="K44" s="3">
        <f t="shared" si="6"/>
        <v>0</v>
      </c>
      <c r="L44" s="3">
        <f t="shared" si="6"/>
        <v>0</v>
      </c>
      <c r="M44" s="3">
        <f t="shared" si="6"/>
        <v>17800</v>
      </c>
      <c r="N44" s="3">
        <f t="shared" si="6"/>
        <v>231400</v>
      </c>
      <c r="O44" s="3">
        <f t="shared" si="6"/>
        <v>12978</v>
      </c>
      <c r="P44" s="3">
        <f t="shared" si="6"/>
        <v>168714</v>
      </c>
      <c r="Q44" s="3">
        <f t="shared" si="6"/>
        <v>0</v>
      </c>
      <c r="R44" s="3">
        <f t="shared" si="6"/>
        <v>145812.12</v>
      </c>
      <c r="S44" s="3">
        <f t="shared" si="6"/>
        <v>62280</v>
      </c>
    </row>
    <row r="45" spans="1:19" ht="15" customHeight="1">
      <c r="A45" s="7" t="s">
        <v>21</v>
      </c>
      <c r="B45" s="3">
        <f t="shared" si="3"/>
        <v>0</v>
      </c>
      <c r="C45" s="4">
        <f aca="true" t="shared" si="7" ref="C45:P45">C46+C47</f>
        <v>0</v>
      </c>
      <c r="D45" s="4">
        <f t="shared" si="7"/>
        <v>0</v>
      </c>
      <c r="E45" s="4">
        <f t="shared" si="7"/>
        <v>0</v>
      </c>
      <c r="F45" s="4">
        <f t="shared" si="7"/>
        <v>0</v>
      </c>
      <c r="G45" s="4">
        <f t="shared" si="7"/>
        <v>0</v>
      </c>
      <c r="H45" s="4">
        <f t="shared" si="7"/>
        <v>0</v>
      </c>
      <c r="I45" s="4">
        <f t="shared" si="7"/>
        <v>0</v>
      </c>
      <c r="J45" s="4">
        <f t="shared" si="7"/>
        <v>0</v>
      </c>
      <c r="K45" s="4">
        <f t="shared" si="7"/>
        <v>0</v>
      </c>
      <c r="L45" s="4">
        <f t="shared" si="7"/>
        <v>0</v>
      </c>
      <c r="M45" s="4">
        <f t="shared" si="7"/>
        <v>0</v>
      </c>
      <c r="N45" s="4">
        <f t="shared" si="7"/>
        <v>0</v>
      </c>
      <c r="O45" s="4">
        <f t="shared" si="7"/>
        <v>0</v>
      </c>
      <c r="P45" s="4">
        <f t="shared" si="7"/>
        <v>0</v>
      </c>
      <c r="Q45" s="4"/>
      <c r="R45" s="4"/>
      <c r="S45" s="4"/>
    </row>
    <row r="46" spans="1:19" ht="15" customHeight="1">
      <c r="A46" s="5" t="s">
        <v>53</v>
      </c>
      <c r="B46" s="3">
        <f t="shared" si="3"/>
        <v>0</v>
      </c>
      <c r="C46" s="3"/>
      <c r="D46" s="3"/>
      <c r="E46" s="3"/>
      <c r="F46" s="3"/>
      <c r="G46" s="4"/>
      <c r="H46" s="4"/>
      <c r="I46" s="4"/>
      <c r="J46" s="4"/>
      <c r="K46" s="4"/>
      <c r="L46" s="4"/>
      <c r="M46" s="4"/>
      <c r="N46" s="4"/>
      <c r="O46" s="4"/>
      <c r="P46" s="4"/>
      <c r="Q46" s="17"/>
      <c r="R46" s="17"/>
      <c r="S46" s="17"/>
    </row>
    <row r="47" spans="1:19" ht="15" customHeight="1">
      <c r="A47" s="5" t="s">
        <v>54</v>
      </c>
      <c r="B47" s="3">
        <f t="shared" si="3"/>
        <v>0</v>
      </c>
      <c r="C47" s="3"/>
      <c r="D47" s="3"/>
      <c r="E47" s="3"/>
      <c r="F47" s="3"/>
      <c r="G47" s="4"/>
      <c r="H47" s="4"/>
      <c r="I47" s="4"/>
      <c r="J47" s="4"/>
      <c r="K47" s="4"/>
      <c r="L47" s="4"/>
      <c r="M47" s="4"/>
      <c r="N47" s="4"/>
      <c r="O47" s="4"/>
      <c r="P47" s="4"/>
      <c r="Q47" s="17"/>
      <c r="R47" s="17"/>
      <c r="S47" s="17"/>
    </row>
    <row r="48" spans="1:19" ht="15" customHeight="1">
      <c r="A48" s="7" t="s">
        <v>22</v>
      </c>
      <c r="B48" s="3">
        <f t="shared" si="3"/>
        <v>400114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>
        <f>M49+M50</f>
        <v>17800</v>
      </c>
      <c r="N48" s="4">
        <f>N49+N50</f>
        <v>231400</v>
      </c>
      <c r="O48" s="4">
        <f>O49+O50</f>
        <v>12978</v>
      </c>
      <c r="P48" s="4">
        <f>P49+P50</f>
        <v>168714</v>
      </c>
      <c r="Q48" s="4"/>
      <c r="R48" s="4"/>
      <c r="S48" s="4"/>
    </row>
    <row r="49" spans="1:19" ht="15" customHeight="1">
      <c r="A49" s="5" t="s">
        <v>55</v>
      </c>
      <c r="B49" s="3">
        <f t="shared" si="3"/>
        <v>369336</v>
      </c>
      <c r="C49" s="3"/>
      <c r="D49" s="3"/>
      <c r="E49" s="3"/>
      <c r="F49" s="3"/>
      <c r="G49" s="4"/>
      <c r="H49" s="4"/>
      <c r="I49" s="4"/>
      <c r="J49" s="4"/>
      <c r="K49" s="4"/>
      <c r="L49" s="4"/>
      <c r="M49" s="4">
        <v>17800</v>
      </c>
      <c r="N49" s="4">
        <f>M49*12</f>
        <v>213600</v>
      </c>
      <c r="O49" s="4">
        <v>12978</v>
      </c>
      <c r="P49" s="4">
        <f>O49*12</f>
        <v>155736</v>
      </c>
      <c r="Q49" s="17"/>
      <c r="R49" s="17"/>
      <c r="S49" s="17"/>
    </row>
    <row r="50" spans="1:19" ht="15" customHeight="1">
      <c r="A50" s="5" t="s">
        <v>56</v>
      </c>
      <c r="B50" s="3">
        <f t="shared" si="3"/>
        <v>30778</v>
      </c>
      <c r="C50" s="3"/>
      <c r="D50" s="3"/>
      <c r="E50" s="3"/>
      <c r="F50" s="3"/>
      <c r="G50" s="4"/>
      <c r="H50" s="4"/>
      <c r="I50" s="4"/>
      <c r="J50" s="4"/>
      <c r="K50" s="4"/>
      <c r="L50" s="4"/>
      <c r="M50" s="4"/>
      <c r="N50" s="4">
        <f>M49</f>
        <v>17800</v>
      </c>
      <c r="O50" s="4"/>
      <c r="P50" s="4">
        <f>O49</f>
        <v>12978</v>
      </c>
      <c r="Q50" s="17"/>
      <c r="R50" s="17"/>
      <c r="S50" s="17"/>
    </row>
    <row r="51" spans="1:19" ht="15" customHeight="1">
      <c r="A51" s="5" t="s">
        <v>57</v>
      </c>
      <c r="B51" s="3">
        <f t="shared" si="3"/>
        <v>32040</v>
      </c>
      <c r="C51" s="3">
        <v>2670</v>
      </c>
      <c r="D51" s="3">
        <f>C51*12</f>
        <v>32040</v>
      </c>
      <c r="E51" s="3"/>
      <c r="F51" s="3"/>
      <c r="G51" s="4"/>
      <c r="H51" s="4"/>
      <c r="I51" s="4"/>
      <c r="J51" s="4"/>
      <c r="K51" s="4"/>
      <c r="L51" s="4"/>
      <c r="M51" s="4"/>
      <c r="N51" s="4"/>
      <c r="O51" s="4"/>
      <c r="P51" s="4"/>
      <c r="Q51" s="17"/>
      <c r="R51" s="17"/>
      <c r="S51" s="17"/>
    </row>
    <row r="52" spans="1:19" ht="15" customHeight="1">
      <c r="A52" s="5" t="s">
        <v>58</v>
      </c>
      <c r="B52" s="3">
        <f t="shared" si="3"/>
        <v>7010</v>
      </c>
      <c r="C52" s="3"/>
      <c r="D52" s="3">
        <f>C15*701</f>
        <v>7010</v>
      </c>
      <c r="E52" s="3"/>
      <c r="F52" s="3"/>
      <c r="G52" s="4"/>
      <c r="H52" s="4"/>
      <c r="I52" s="4"/>
      <c r="J52" s="4"/>
      <c r="K52" s="4"/>
      <c r="L52" s="4"/>
      <c r="M52" s="4"/>
      <c r="N52" s="4"/>
      <c r="O52" s="4"/>
      <c r="P52" s="4"/>
      <c r="Q52" s="17"/>
      <c r="R52" s="17"/>
      <c r="S52" s="17"/>
    </row>
    <row r="53" spans="1:19" ht="15" customHeight="1">
      <c r="A53" s="5" t="s">
        <v>59</v>
      </c>
      <c r="B53" s="3">
        <f t="shared" si="3"/>
        <v>92439.36</v>
      </c>
      <c r="C53" s="3"/>
      <c r="D53" s="3">
        <f>(B27+B28)*0.08+B9*36+B14*36</f>
        <v>92439.36</v>
      </c>
      <c r="E53" s="3"/>
      <c r="F53" s="3"/>
      <c r="G53" s="4"/>
      <c r="H53" s="3"/>
      <c r="I53" s="4"/>
      <c r="J53" s="3"/>
      <c r="K53" s="4"/>
      <c r="L53" s="3"/>
      <c r="M53" s="3"/>
      <c r="N53" s="3"/>
      <c r="O53" s="3"/>
      <c r="P53" s="3"/>
      <c r="Q53" s="17"/>
      <c r="R53" s="17"/>
      <c r="S53" s="17"/>
    </row>
    <row r="54" spans="1:19" ht="15" customHeight="1">
      <c r="A54" s="5" t="s">
        <v>60</v>
      </c>
      <c r="B54" s="3">
        <f t="shared" si="3"/>
        <v>17114.88</v>
      </c>
      <c r="C54" s="3">
        <f>(53512+17800)*0.02</f>
        <v>1426.24</v>
      </c>
      <c r="D54" s="3">
        <f>C54*12</f>
        <v>17114.88</v>
      </c>
      <c r="E54" s="3"/>
      <c r="F54" s="3"/>
      <c r="G54" s="4"/>
      <c r="H54" s="3"/>
      <c r="I54" s="4"/>
      <c r="J54" s="3"/>
      <c r="K54" s="4"/>
      <c r="L54" s="3"/>
      <c r="M54" s="3"/>
      <c r="N54" s="3"/>
      <c r="O54" s="3"/>
      <c r="P54" s="3"/>
      <c r="Q54" s="17"/>
      <c r="R54" s="17"/>
      <c r="S54" s="17"/>
    </row>
    <row r="55" spans="1:19" ht="15" customHeight="1">
      <c r="A55" s="5" t="s">
        <v>32</v>
      </c>
      <c r="B55" s="3">
        <f t="shared" si="3"/>
        <v>145812.12</v>
      </c>
      <c r="C55" s="3"/>
      <c r="D55" s="3"/>
      <c r="E55" s="3"/>
      <c r="F55" s="3"/>
      <c r="G55" s="4"/>
      <c r="H55" s="3"/>
      <c r="I55" s="4"/>
      <c r="J55" s="3"/>
      <c r="K55" s="4"/>
      <c r="L55" s="3"/>
      <c r="M55" s="3"/>
      <c r="N55" s="3"/>
      <c r="O55" s="3"/>
      <c r="P55" s="3"/>
      <c r="Q55" s="17"/>
      <c r="R55" s="3">
        <f>(B27+B28+B29)*0.12+(2769*12*0.12)+(50*3*12)</f>
        <v>145812.12</v>
      </c>
      <c r="S55" s="17"/>
    </row>
    <row r="56" spans="1:19" ht="15" customHeight="1">
      <c r="A56" s="5" t="s">
        <v>72</v>
      </c>
      <c r="B56" s="3">
        <f t="shared" si="3"/>
        <v>62280</v>
      </c>
      <c r="C56" s="3"/>
      <c r="D56" s="3"/>
      <c r="E56" s="3"/>
      <c r="F56" s="3"/>
      <c r="G56" s="4"/>
      <c r="H56" s="3"/>
      <c r="I56" s="4"/>
      <c r="J56" s="3"/>
      <c r="K56" s="4"/>
      <c r="L56" s="3"/>
      <c r="M56" s="3"/>
      <c r="N56" s="3"/>
      <c r="O56" s="3"/>
      <c r="P56" s="3"/>
      <c r="Q56" s="17"/>
      <c r="R56" s="3"/>
      <c r="S56" s="19">
        <v>62280</v>
      </c>
    </row>
    <row r="57" spans="1:19" ht="15" customHeight="1">
      <c r="A57" s="5" t="s">
        <v>33</v>
      </c>
      <c r="B57" s="3">
        <f t="shared" si="3"/>
        <v>2100</v>
      </c>
      <c r="C57" s="3">
        <v>25</v>
      </c>
      <c r="D57" s="3">
        <f>C22*C57*12</f>
        <v>2100</v>
      </c>
      <c r="E57" s="3"/>
      <c r="F57" s="3"/>
      <c r="G57" s="4"/>
      <c r="H57" s="3"/>
      <c r="I57" s="4"/>
      <c r="J57" s="3"/>
      <c r="K57" s="4"/>
      <c r="L57" s="3"/>
      <c r="M57" s="3"/>
      <c r="N57" s="3"/>
      <c r="O57" s="3"/>
      <c r="P57" s="3"/>
      <c r="Q57" s="17"/>
      <c r="R57" s="17"/>
      <c r="S57" s="17"/>
    </row>
    <row r="58" spans="1:19" ht="15" customHeight="1">
      <c r="A58" s="5" t="s">
        <v>34</v>
      </c>
      <c r="B58" s="3">
        <f t="shared" si="3"/>
        <v>3300</v>
      </c>
      <c r="C58" s="3">
        <v>25</v>
      </c>
      <c r="D58" s="3">
        <f>C23*C58*12</f>
        <v>3300</v>
      </c>
      <c r="E58" s="3"/>
      <c r="F58" s="3"/>
      <c r="G58" s="4"/>
      <c r="H58" s="3"/>
      <c r="I58" s="4"/>
      <c r="J58" s="3"/>
      <c r="K58" s="4"/>
      <c r="L58" s="3"/>
      <c r="M58" s="3"/>
      <c r="N58" s="3"/>
      <c r="O58" s="3"/>
      <c r="P58" s="3"/>
      <c r="Q58" s="17"/>
      <c r="R58" s="17"/>
      <c r="S58" s="17"/>
    </row>
    <row r="59" spans="1:19" ht="15" customHeight="1">
      <c r="A59" s="5" t="s">
        <v>23</v>
      </c>
      <c r="B59" s="3">
        <f t="shared" si="3"/>
        <v>868235.4400000001</v>
      </c>
      <c r="C59" s="20"/>
      <c r="D59" s="3">
        <f>SUM(D60:D73)</f>
        <v>864982.48</v>
      </c>
      <c r="E59" s="3"/>
      <c r="F59" s="3">
        <f>SUM(F60:F73)</f>
        <v>1832.16</v>
      </c>
      <c r="G59" s="3"/>
      <c r="H59" s="3">
        <f>SUM(H60:H73)</f>
        <v>602.16</v>
      </c>
      <c r="I59" s="3"/>
      <c r="J59" s="3">
        <f>SUM(J60:J73)</f>
        <v>818.64</v>
      </c>
      <c r="K59" s="3"/>
      <c r="L59" s="3">
        <f>SUM(L60:L73)</f>
        <v>0</v>
      </c>
      <c r="M59" s="3"/>
      <c r="N59" s="3"/>
      <c r="O59" s="3"/>
      <c r="P59" s="3"/>
      <c r="Q59" s="17"/>
      <c r="R59" s="3">
        <f>SUM(R60:R73)</f>
        <v>0</v>
      </c>
      <c r="S59" s="3">
        <f>SUM(S60:S73)</f>
        <v>0</v>
      </c>
    </row>
    <row r="60" spans="1:19" ht="15" customHeight="1">
      <c r="A60" s="5" t="s">
        <v>61</v>
      </c>
      <c r="B60" s="3">
        <f t="shared" si="3"/>
        <v>170000</v>
      </c>
      <c r="C60" s="3"/>
      <c r="D60" s="3">
        <f>SUM(B6*5000)</f>
        <v>170000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17"/>
      <c r="R60" s="17"/>
      <c r="S60" s="3"/>
    </row>
    <row r="61" spans="1:19" ht="15" customHeight="1">
      <c r="A61" s="5" t="s">
        <v>78</v>
      </c>
      <c r="B61" s="3">
        <f t="shared" si="3"/>
        <v>60000</v>
      </c>
      <c r="C61" s="3"/>
      <c r="D61" s="3">
        <f>2*30000</f>
        <v>60000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17"/>
      <c r="R61" s="17"/>
      <c r="S61" s="3"/>
    </row>
    <row r="62" spans="1:19" ht="15" customHeight="1">
      <c r="A62" s="5" t="s">
        <v>77</v>
      </c>
      <c r="B62" s="3">
        <f t="shared" si="3"/>
        <v>7267.4400000000005</v>
      </c>
      <c r="C62" s="3"/>
      <c r="D62" s="3">
        <f>D27*0.02</f>
        <v>4014.48</v>
      </c>
      <c r="E62" s="3"/>
      <c r="F62" s="3">
        <f>F27*0.02</f>
        <v>1832.16</v>
      </c>
      <c r="G62" s="4"/>
      <c r="H62" s="3">
        <f>H27*0.02</f>
        <v>602.16</v>
      </c>
      <c r="I62" s="4"/>
      <c r="J62" s="3">
        <f>J27*0.02</f>
        <v>818.64</v>
      </c>
      <c r="K62" s="4"/>
      <c r="L62" s="3"/>
      <c r="M62" s="3"/>
      <c r="N62" s="3"/>
      <c r="O62" s="3"/>
      <c r="P62" s="3"/>
      <c r="Q62" s="17"/>
      <c r="R62" s="17"/>
      <c r="S62" s="17"/>
    </row>
    <row r="63" spans="1:19" ht="15" customHeight="1">
      <c r="A63" s="24" t="s">
        <v>26</v>
      </c>
      <c r="B63" s="3">
        <f t="shared" si="3"/>
        <v>28500</v>
      </c>
      <c r="C63" s="3"/>
      <c r="D63" s="3">
        <v>28500</v>
      </c>
      <c r="E63" s="3"/>
      <c r="F63" s="3"/>
      <c r="G63" s="4"/>
      <c r="H63" s="3"/>
      <c r="I63" s="4"/>
      <c r="J63" s="3"/>
      <c r="K63" s="4"/>
      <c r="L63" s="3"/>
      <c r="M63" s="3"/>
      <c r="N63" s="3"/>
      <c r="O63" s="3"/>
      <c r="P63" s="3"/>
      <c r="Q63" s="17"/>
      <c r="R63" s="17"/>
      <c r="S63" s="17"/>
    </row>
    <row r="64" spans="1:19" ht="15" customHeight="1">
      <c r="A64" s="24" t="s">
        <v>27</v>
      </c>
      <c r="B64" s="3">
        <f t="shared" si="3"/>
        <v>54000</v>
      </c>
      <c r="C64" s="3"/>
      <c r="D64" s="3">
        <f>C21*6000</f>
        <v>54000</v>
      </c>
      <c r="E64" s="3"/>
      <c r="F64" s="3"/>
      <c r="G64" s="4"/>
      <c r="H64" s="3"/>
      <c r="I64" s="4"/>
      <c r="J64" s="3"/>
      <c r="K64" s="4"/>
      <c r="L64" s="3"/>
      <c r="M64" s="3"/>
      <c r="N64" s="3"/>
      <c r="O64" s="3"/>
      <c r="P64" s="3"/>
      <c r="Q64" s="17"/>
      <c r="R64" s="17"/>
      <c r="S64" s="17"/>
    </row>
    <row r="65" spans="1:19" ht="15" customHeight="1">
      <c r="A65" s="24" t="s">
        <v>28</v>
      </c>
      <c r="B65" s="3">
        <f t="shared" si="3"/>
        <v>45000</v>
      </c>
      <c r="C65" s="3"/>
      <c r="D65" s="3">
        <f>1*45000</f>
        <v>45000</v>
      </c>
      <c r="E65" s="3"/>
      <c r="F65" s="3"/>
      <c r="G65" s="4"/>
      <c r="H65" s="3"/>
      <c r="I65" s="4"/>
      <c r="J65" s="3"/>
      <c r="K65" s="4"/>
      <c r="L65" s="3"/>
      <c r="M65" s="3"/>
      <c r="N65" s="3"/>
      <c r="O65" s="3"/>
      <c r="P65" s="3"/>
      <c r="Q65" s="17"/>
      <c r="R65" s="17"/>
      <c r="S65" s="17"/>
    </row>
    <row r="66" spans="1:19" ht="15" customHeight="1">
      <c r="A66" s="24" t="s">
        <v>29</v>
      </c>
      <c r="B66" s="3">
        <f t="shared" si="3"/>
        <v>180000</v>
      </c>
      <c r="C66" s="3"/>
      <c r="D66" s="3">
        <f>C21*20000</f>
        <v>180000</v>
      </c>
      <c r="E66" s="3"/>
      <c r="F66" s="3"/>
      <c r="G66" s="4"/>
      <c r="H66" s="3"/>
      <c r="I66" s="4"/>
      <c r="J66" s="3"/>
      <c r="K66" s="4"/>
      <c r="L66" s="3"/>
      <c r="M66" s="3"/>
      <c r="N66" s="3"/>
      <c r="O66" s="3"/>
      <c r="P66" s="3"/>
      <c r="Q66" s="17"/>
      <c r="R66" s="17"/>
      <c r="S66" s="17"/>
    </row>
    <row r="67" spans="1:19" ht="15" customHeight="1">
      <c r="A67" s="24" t="s">
        <v>30</v>
      </c>
      <c r="B67" s="3">
        <f t="shared" si="3"/>
        <v>20000</v>
      </c>
      <c r="C67" s="3"/>
      <c r="D67" s="3">
        <v>20000</v>
      </c>
      <c r="E67" s="3"/>
      <c r="F67" s="3"/>
      <c r="G67" s="4"/>
      <c r="H67" s="3"/>
      <c r="I67" s="4"/>
      <c r="J67" s="3"/>
      <c r="K67" s="4"/>
      <c r="L67" s="3"/>
      <c r="M67" s="3"/>
      <c r="N67" s="3"/>
      <c r="O67" s="3"/>
      <c r="P67" s="3"/>
      <c r="Q67" s="17"/>
      <c r="R67" s="17"/>
      <c r="S67" s="17"/>
    </row>
    <row r="68" spans="1:19" ht="15" customHeight="1">
      <c r="A68" s="24" t="s">
        <v>31</v>
      </c>
      <c r="B68" s="3">
        <f t="shared" si="3"/>
        <v>19000</v>
      </c>
      <c r="C68" s="3"/>
      <c r="D68" s="3">
        <v>19000</v>
      </c>
      <c r="E68" s="3"/>
      <c r="F68" s="3"/>
      <c r="G68" s="4"/>
      <c r="H68" s="3"/>
      <c r="I68" s="4"/>
      <c r="J68" s="3"/>
      <c r="K68" s="4"/>
      <c r="L68" s="3"/>
      <c r="M68" s="3"/>
      <c r="N68" s="3"/>
      <c r="O68" s="3"/>
      <c r="P68" s="3"/>
      <c r="Q68" s="17"/>
      <c r="R68" s="17"/>
      <c r="S68" s="17"/>
    </row>
    <row r="69" spans="1:19" ht="15" customHeight="1">
      <c r="A69" s="24" t="s">
        <v>79</v>
      </c>
      <c r="B69" s="3">
        <f t="shared" si="3"/>
        <v>14700</v>
      </c>
      <c r="C69" s="3"/>
      <c r="D69" s="3">
        <f>350*(B9+B12)</f>
        <v>14700</v>
      </c>
      <c r="E69" s="3"/>
      <c r="F69" s="3"/>
      <c r="G69" s="4"/>
      <c r="H69" s="3"/>
      <c r="I69" s="4"/>
      <c r="J69" s="3"/>
      <c r="K69" s="4"/>
      <c r="L69" s="3"/>
      <c r="M69" s="3"/>
      <c r="N69" s="3"/>
      <c r="O69" s="3"/>
      <c r="P69" s="3"/>
      <c r="Q69" s="17"/>
      <c r="R69" s="17"/>
      <c r="S69" s="17"/>
    </row>
    <row r="70" spans="1:19" ht="15" customHeight="1">
      <c r="A70" s="24" t="s">
        <v>80</v>
      </c>
      <c r="B70" s="3">
        <f t="shared" si="3"/>
        <v>30000</v>
      </c>
      <c r="C70" s="3"/>
      <c r="D70" s="3">
        <v>30000</v>
      </c>
      <c r="E70" s="3"/>
      <c r="F70" s="3"/>
      <c r="G70" s="4"/>
      <c r="H70" s="3"/>
      <c r="I70" s="4"/>
      <c r="J70" s="3"/>
      <c r="K70" s="4"/>
      <c r="L70" s="3"/>
      <c r="M70" s="3"/>
      <c r="N70" s="3"/>
      <c r="O70" s="3"/>
      <c r="P70" s="3"/>
      <c r="Q70" s="17"/>
      <c r="R70" s="17"/>
      <c r="S70" s="17"/>
    </row>
    <row r="71" spans="1:19" ht="15" customHeight="1">
      <c r="A71" s="24" t="s">
        <v>81</v>
      </c>
      <c r="B71" s="3">
        <f t="shared" si="3"/>
        <v>150000</v>
      </c>
      <c r="C71" s="3"/>
      <c r="D71" s="3">
        <v>150000</v>
      </c>
      <c r="E71" s="3"/>
      <c r="F71" s="3"/>
      <c r="G71" s="4"/>
      <c r="H71" s="3"/>
      <c r="I71" s="4"/>
      <c r="J71" s="3"/>
      <c r="K71" s="4"/>
      <c r="L71" s="3"/>
      <c r="M71" s="3"/>
      <c r="N71" s="3"/>
      <c r="O71" s="3"/>
      <c r="P71" s="3"/>
      <c r="Q71" s="17"/>
      <c r="R71" s="17"/>
      <c r="S71" s="17"/>
    </row>
    <row r="72" spans="1:19" ht="15" customHeight="1">
      <c r="A72" s="24" t="s">
        <v>82</v>
      </c>
      <c r="B72" s="3">
        <f t="shared" si="3"/>
        <v>14000</v>
      </c>
      <c r="C72" s="3"/>
      <c r="D72" s="3">
        <v>14000</v>
      </c>
      <c r="E72" s="3"/>
      <c r="F72" s="3"/>
      <c r="G72" s="4"/>
      <c r="H72" s="3"/>
      <c r="I72" s="4"/>
      <c r="J72" s="3"/>
      <c r="K72" s="4"/>
      <c r="L72" s="3"/>
      <c r="M72" s="3"/>
      <c r="N72" s="3"/>
      <c r="O72" s="3"/>
      <c r="P72" s="3"/>
      <c r="Q72" s="17"/>
      <c r="R72" s="17"/>
      <c r="S72" s="17"/>
    </row>
    <row r="73" spans="1:19" ht="15" customHeight="1">
      <c r="A73" s="5" t="s">
        <v>83</v>
      </c>
      <c r="B73" s="3">
        <f t="shared" si="3"/>
        <v>75768</v>
      </c>
      <c r="C73" s="3"/>
      <c r="D73" s="3">
        <v>75768</v>
      </c>
      <c r="E73" s="3"/>
      <c r="F73" s="3"/>
      <c r="G73" s="4"/>
      <c r="H73" s="4"/>
      <c r="I73" s="4"/>
      <c r="J73" s="4"/>
      <c r="K73" s="4"/>
      <c r="L73" s="4"/>
      <c r="M73" s="4"/>
      <c r="N73" s="4"/>
      <c r="O73" s="4"/>
      <c r="P73" s="4"/>
      <c r="Q73" s="17"/>
      <c r="R73" s="17"/>
      <c r="S73" s="17"/>
    </row>
    <row r="74" spans="1:19" ht="18.7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21"/>
      <c r="N74" s="21"/>
      <c r="O74" s="21"/>
      <c r="P74" s="21"/>
      <c r="S74" s="18"/>
    </row>
    <row r="75" spans="1:19" ht="30.7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</row>
  </sheetData>
  <mergeCells count="139">
    <mergeCell ref="Q4:R5"/>
    <mergeCell ref="Q7:R7"/>
    <mergeCell ref="I13:J13"/>
    <mergeCell ref="I16:J16"/>
    <mergeCell ref="K9:L9"/>
    <mergeCell ref="K10:L10"/>
    <mergeCell ref="K11:L11"/>
    <mergeCell ref="K12:L12"/>
    <mergeCell ref="I9:J9"/>
    <mergeCell ref="I10:J10"/>
    <mergeCell ref="G9:H9"/>
    <mergeCell ref="E9:F9"/>
    <mergeCell ref="A24:A25"/>
    <mergeCell ref="B24:B25"/>
    <mergeCell ref="E11:F11"/>
    <mergeCell ref="E12:F12"/>
    <mergeCell ref="G17:H17"/>
    <mergeCell ref="G22:H22"/>
    <mergeCell ref="G23:H23"/>
    <mergeCell ref="C21:D21"/>
    <mergeCell ref="B3:N3"/>
    <mergeCell ref="Q3:S3"/>
    <mergeCell ref="E7:F7"/>
    <mergeCell ref="M4:N5"/>
    <mergeCell ref="O4:P5"/>
    <mergeCell ref="M6:N6"/>
    <mergeCell ref="M7:N7"/>
    <mergeCell ref="O6:P6"/>
    <mergeCell ref="S4:S5"/>
    <mergeCell ref="K7:L7"/>
    <mergeCell ref="E8:F8"/>
    <mergeCell ref="I4:J5"/>
    <mergeCell ref="K4:L5"/>
    <mergeCell ref="G8:H8"/>
    <mergeCell ref="I7:J7"/>
    <mergeCell ref="I8:J8"/>
    <mergeCell ref="G6:H6"/>
    <mergeCell ref="G7:H7"/>
    <mergeCell ref="K8:L8"/>
    <mergeCell ref="I6:J6"/>
    <mergeCell ref="C13:D13"/>
    <mergeCell ref="C14:D14"/>
    <mergeCell ref="C15:D15"/>
    <mergeCell ref="C7:D7"/>
    <mergeCell ref="C8:D8"/>
    <mergeCell ref="C9:D9"/>
    <mergeCell ref="C10:D10"/>
    <mergeCell ref="C11:D11"/>
    <mergeCell ref="C12:D12"/>
    <mergeCell ref="E10:F10"/>
    <mergeCell ref="K14:L14"/>
    <mergeCell ref="E14:F14"/>
    <mergeCell ref="G10:H10"/>
    <mergeCell ref="G11:H11"/>
    <mergeCell ref="G12:H12"/>
    <mergeCell ref="G13:H13"/>
    <mergeCell ref="G14:H14"/>
    <mergeCell ref="E13:F13"/>
    <mergeCell ref="I14:J14"/>
    <mergeCell ref="K13:L13"/>
    <mergeCell ref="G15:H15"/>
    <mergeCell ref="I11:J11"/>
    <mergeCell ref="I12:J12"/>
    <mergeCell ref="C19:D19"/>
    <mergeCell ref="K16:L16"/>
    <mergeCell ref="C17:D17"/>
    <mergeCell ref="E15:F15"/>
    <mergeCell ref="E16:F16"/>
    <mergeCell ref="I15:J15"/>
    <mergeCell ref="C16:D16"/>
    <mergeCell ref="G16:H16"/>
    <mergeCell ref="K15:L15"/>
    <mergeCell ref="C4:D5"/>
    <mergeCell ref="A74:L74"/>
    <mergeCell ref="I17:J17"/>
    <mergeCell ref="I22:J22"/>
    <mergeCell ref="I23:J23"/>
    <mergeCell ref="E17:F17"/>
    <mergeCell ref="E22:F22"/>
    <mergeCell ref="C23:D23"/>
    <mergeCell ref="K17:L17"/>
    <mergeCell ref="C22:D22"/>
    <mergeCell ref="O9:P9"/>
    <mergeCell ref="K22:L22"/>
    <mergeCell ref="K23:L23"/>
    <mergeCell ref="A1:R2"/>
    <mergeCell ref="Q6:R6"/>
    <mergeCell ref="K6:L6"/>
    <mergeCell ref="C6:D6"/>
    <mergeCell ref="E6:F6"/>
    <mergeCell ref="B4:B5"/>
    <mergeCell ref="G4:H5"/>
    <mergeCell ref="M16:N16"/>
    <mergeCell ref="E4:F5"/>
    <mergeCell ref="Q8:R8"/>
    <mergeCell ref="Q9:R9"/>
    <mergeCell ref="Q10:R10"/>
    <mergeCell ref="M8:N8"/>
    <mergeCell ref="M9:N9"/>
    <mergeCell ref="M10:N10"/>
    <mergeCell ref="O7:P7"/>
    <mergeCell ref="O8:P8"/>
    <mergeCell ref="Q14:R14"/>
    <mergeCell ref="Q16:R16"/>
    <mergeCell ref="M18:N18"/>
    <mergeCell ref="O13:P13"/>
    <mergeCell ref="O14:P14"/>
    <mergeCell ref="Q15:R15"/>
    <mergeCell ref="Q18:R18"/>
    <mergeCell ref="Q17:R17"/>
    <mergeCell ref="M14:N14"/>
    <mergeCell ref="M15:N15"/>
    <mergeCell ref="Q11:R11"/>
    <mergeCell ref="M11:N11"/>
    <mergeCell ref="M12:N12"/>
    <mergeCell ref="M13:N13"/>
    <mergeCell ref="Q12:R12"/>
    <mergeCell ref="Q13:R13"/>
    <mergeCell ref="A75:S75"/>
    <mergeCell ref="Q22:R22"/>
    <mergeCell ref="Q23:R23"/>
    <mergeCell ref="M17:N17"/>
    <mergeCell ref="Q20:R20"/>
    <mergeCell ref="O17:P17"/>
    <mergeCell ref="O18:P18"/>
    <mergeCell ref="C20:D20"/>
    <mergeCell ref="C18:D18"/>
    <mergeCell ref="E23:F23"/>
    <mergeCell ref="O10:P10"/>
    <mergeCell ref="O11:P11"/>
    <mergeCell ref="O12:P12"/>
    <mergeCell ref="O16:P16"/>
    <mergeCell ref="O15:P15"/>
    <mergeCell ref="O22:P22"/>
    <mergeCell ref="O23:P23"/>
    <mergeCell ref="M20:N20"/>
    <mergeCell ref="M22:N22"/>
    <mergeCell ref="M23:N23"/>
    <mergeCell ref="O20:P20"/>
  </mergeCells>
  <printOptions horizontalCentered="1"/>
  <pageMargins left="0.15748031496062992" right="0.17" top="0.2755905511811024" bottom="0.1968503937007874" header="0.2755905511811024" footer="0.35433070866141736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2014-10-15T08:42:19Z</cp:lastPrinted>
  <dcterms:created xsi:type="dcterms:W3CDTF">1996-12-17T01:32:42Z</dcterms:created>
  <dcterms:modified xsi:type="dcterms:W3CDTF">2015-11-17T03:59:00Z</dcterms:modified>
  <cp:category/>
  <cp:version/>
  <cp:contentType/>
  <cp:contentStatus/>
</cp:coreProperties>
</file>